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efajardo\Desktop\PUBLICACIONES JEN\Publicaciones\Riesgos\2021\version 2.0\"/>
    </mc:Choice>
  </mc:AlternateContent>
  <bookViews>
    <workbookView xWindow="0" yWindow="0" windowWidth="20490" windowHeight="6750"/>
  </bookViews>
  <sheets>
    <sheet name="1. Riesgos Corrupción" sheetId="1" r:id="rId1"/>
  </sheets>
  <externalReferences>
    <externalReference r:id="rId2"/>
    <externalReference r:id="rId3"/>
    <externalReference r:id="rId4"/>
  </externalReferences>
  <definedNames>
    <definedName name="_xlnm._FilterDatabase" localSheetId="0" hidden="1">'1. Riesgos Corrupción'!$A$13:$WXK$46</definedName>
    <definedName name="Antijurídico" localSheetId="0">'[1]Tabla No 9. Ctrl Seguridad Info'!#REF!</definedName>
    <definedName name="Antijurídico">'[1]Tabla No 9. Ctrl Seguridad Info'!#REF!</definedName>
    <definedName name="_xlnm.Print_Area" localSheetId="0">'1. Riesgos Corrupción'!$A$1:$BD$50</definedName>
    <definedName name="ControlesSeguridadGeneral" localSheetId="0">'[1]Tabla No 9. Ctrl Seguridad Info'!#REF!</definedName>
    <definedName name="ControlesSeguridadGeneral">'[1]Tabla No 9. Ctrl Seguridad Info'!#REF!</definedName>
    <definedName name="Corrupción" localSheetId="0">'[1]Tabla No 9. Ctrl Seguridad Info'!#REF!</definedName>
    <definedName name="Corrupción">'[1]Tabla No 9. Ctrl Seguridad Info'!#REF!</definedName>
    <definedName name="Cumplimiento" localSheetId="0">'[1]Tabla No 9. Ctrl Seguridad Info'!#REF!</definedName>
    <definedName name="Cumplimiento">'[1]Tabla No 9. Ctrl Seguridad Info'!#REF!</definedName>
    <definedName name="Estrategico" localSheetId="0">'[1]Tabla No 9. Ctrl Seguridad Info'!#REF!</definedName>
    <definedName name="Estrategico">'[1]Tabla No 9. Ctrl Seguridad Info'!#REF!</definedName>
    <definedName name="Financiero" localSheetId="0">'[1]Tabla No 9. Ctrl Seguridad Info'!#REF!</definedName>
    <definedName name="Financiero">'[1]Tabla No 9. Ctrl Seguridad Info'!#REF!</definedName>
    <definedName name="Imagen" localSheetId="0">'[1]Tabla No 9. Ctrl Seguridad Info'!#REF!</definedName>
    <definedName name="Imagen">'[1]Tabla No 9. Ctrl Seguridad Info'!#REF!</definedName>
    <definedName name="Operativo" localSheetId="0">'[1]Tabla No 9. Ctrl Seguridad Info'!#REF!</definedName>
    <definedName name="Operativo">'[1]Tabla No 9. Ctrl Seguridad Info'!#REF!</definedName>
    <definedName name="Tecnología" localSheetId="0">'[1]Tabla No 9. Ctrl Seguridad Info'!#REF!</definedName>
    <definedName name="Tecnología">'[1]Tabla No 9. Ctrl Seguridad Info'!#REF!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 i="1" l="1"/>
  <c r="X9" i="1"/>
  <c r="X10" i="1"/>
  <c r="J14" i="1"/>
  <c r="N14" i="1"/>
  <c r="P14" i="1"/>
  <c r="R14" i="1"/>
  <c r="T14" i="1"/>
  <c r="AA14" i="1" s="1"/>
  <c r="AB14" i="1" s="1"/>
  <c r="AE14" i="1" s="1"/>
  <c r="V14" i="1"/>
  <c r="X14" i="1"/>
  <c r="Z14" i="1"/>
  <c r="AD14" i="1"/>
  <c r="J15" i="1"/>
  <c r="N15" i="1"/>
  <c r="AA15" i="1" s="1"/>
  <c r="AB15" i="1" s="1"/>
  <c r="AE15" i="1" s="1"/>
  <c r="P15" i="1"/>
  <c r="R15" i="1"/>
  <c r="T15" i="1"/>
  <c r="V15" i="1"/>
  <c r="X15" i="1"/>
  <c r="Z15" i="1"/>
  <c r="AD15" i="1"/>
  <c r="J16" i="1"/>
  <c r="N16" i="1"/>
  <c r="P16" i="1"/>
  <c r="AA16" i="1" s="1"/>
  <c r="AB16" i="1" s="1"/>
  <c r="AE16" i="1" s="1"/>
  <c r="R16" i="1"/>
  <c r="T16" i="1"/>
  <c r="V16" i="1"/>
  <c r="X16" i="1"/>
  <c r="Z16" i="1"/>
  <c r="AD16" i="1"/>
  <c r="J17" i="1"/>
  <c r="N17" i="1"/>
  <c r="AA17" i="1" s="1"/>
  <c r="AB17" i="1" s="1"/>
  <c r="AE17" i="1" s="1"/>
  <c r="P17" i="1"/>
  <c r="R17" i="1"/>
  <c r="T17" i="1"/>
  <c r="V17" i="1"/>
  <c r="X17" i="1"/>
  <c r="Z17" i="1"/>
  <c r="AD17" i="1"/>
  <c r="J18" i="1"/>
  <c r="N18" i="1"/>
  <c r="P18" i="1"/>
  <c r="R18" i="1"/>
  <c r="T18" i="1"/>
  <c r="V18" i="1"/>
  <c r="X18" i="1"/>
  <c r="Z18" i="1"/>
  <c r="AA18" i="1"/>
  <c r="AB18" i="1" s="1"/>
  <c r="AE18" i="1" s="1"/>
  <c r="AD18" i="1"/>
  <c r="AO18" i="1"/>
  <c r="AQ18" i="1"/>
  <c r="J19" i="1"/>
  <c r="N19" i="1"/>
  <c r="AA19" i="1" s="1"/>
  <c r="AB19" i="1" s="1"/>
  <c r="AE19" i="1" s="1"/>
  <c r="P19" i="1"/>
  <c r="R19" i="1"/>
  <c r="T19" i="1"/>
  <c r="V19" i="1"/>
  <c r="X19" i="1"/>
  <c r="Z19" i="1"/>
  <c r="AD19" i="1"/>
  <c r="J20" i="1"/>
  <c r="N20" i="1"/>
  <c r="P20" i="1"/>
  <c r="AA20" i="1" s="1"/>
  <c r="AB20" i="1" s="1"/>
  <c r="AE20" i="1" s="1"/>
  <c r="R20" i="1"/>
  <c r="T20" i="1"/>
  <c r="V20" i="1"/>
  <c r="X20" i="1"/>
  <c r="Z20" i="1"/>
  <c r="AD20" i="1"/>
  <c r="J21" i="1"/>
  <c r="N21" i="1"/>
  <c r="P21" i="1"/>
  <c r="R21" i="1"/>
  <c r="AA21" i="1" s="1"/>
  <c r="AB21" i="1" s="1"/>
  <c r="AE21" i="1" s="1"/>
  <c r="T21" i="1"/>
  <c r="V21" i="1"/>
  <c r="X21" i="1"/>
  <c r="Z21" i="1"/>
  <c r="AD21" i="1"/>
  <c r="J22" i="1"/>
  <c r="N22" i="1"/>
  <c r="P22" i="1"/>
  <c r="R22" i="1"/>
  <c r="T22" i="1"/>
  <c r="AA22" i="1" s="1"/>
  <c r="AB22" i="1" s="1"/>
  <c r="AE22" i="1" s="1"/>
  <c r="V22" i="1"/>
  <c r="X22" i="1"/>
  <c r="Z22" i="1"/>
  <c r="AD22" i="1"/>
  <c r="J23" i="1"/>
  <c r="N23" i="1"/>
  <c r="AA23" i="1" s="1"/>
  <c r="AB23" i="1" s="1"/>
  <c r="AE23" i="1" s="1"/>
  <c r="P23" i="1"/>
  <c r="R23" i="1"/>
  <c r="T23" i="1"/>
  <c r="V23" i="1"/>
  <c r="X23" i="1"/>
  <c r="Z23" i="1"/>
  <c r="AD23" i="1"/>
  <c r="AO23" i="1"/>
  <c r="AQ23" i="1"/>
  <c r="J24" i="1"/>
  <c r="N24" i="1"/>
  <c r="P24" i="1"/>
  <c r="AA24" i="1" s="1"/>
  <c r="AB24" i="1" s="1"/>
  <c r="AE24" i="1" s="1"/>
  <c r="R24" i="1"/>
  <c r="T24" i="1"/>
  <c r="V24" i="1"/>
  <c r="X24" i="1"/>
  <c r="Z24" i="1"/>
  <c r="AD24" i="1"/>
  <c r="N25" i="1"/>
  <c r="P25" i="1"/>
  <c r="R25" i="1"/>
  <c r="T25" i="1"/>
  <c r="V25" i="1"/>
  <c r="X25" i="1"/>
  <c r="Z25" i="1"/>
  <c r="AA25" i="1"/>
  <c r="AB25" i="1" s="1"/>
  <c r="AE25" i="1" s="1"/>
  <c r="AD25" i="1"/>
  <c r="R26" i="1"/>
  <c r="T26" i="1"/>
  <c r="V26" i="1"/>
  <c r="X26" i="1"/>
  <c r="Z26" i="1"/>
  <c r="AB26" i="1"/>
  <c r="AD26" i="1"/>
  <c r="AE26" i="1" s="1"/>
  <c r="J27" i="1"/>
  <c r="P27" i="1"/>
  <c r="R27" i="1"/>
  <c r="T27" i="1"/>
  <c r="V27" i="1"/>
  <c r="AA27" i="1" s="1"/>
  <c r="AB27" i="1" s="1"/>
  <c r="AE27" i="1" s="1"/>
  <c r="X27" i="1"/>
  <c r="Z27" i="1"/>
  <c r="AD27" i="1"/>
  <c r="AO27" i="1"/>
  <c r="AQ27" i="1"/>
  <c r="J28" i="1"/>
  <c r="N28" i="1"/>
  <c r="P28" i="1"/>
  <c r="AA28" i="1" s="1"/>
  <c r="AB28" i="1" s="1"/>
  <c r="AE28" i="1" s="1"/>
  <c r="R28" i="1"/>
  <c r="T28" i="1"/>
  <c r="V28" i="1"/>
  <c r="X28" i="1"/>
  <c r="Z28" i="1"/>
  <c r="AD28" i="1"/>
  <c r="J29" i="1"/>
  <c r="N29" i="1"/>
  <c r="AA29" i="1" s="1"/>
  <c r="AB29" i="1" s="1"/>
  <c r="AE29" i="1" s="1"/>
  <c r="P29" i="1"/>
  <c r="R29" i="1"/>
  <c r="T29" i="1"/>
  <c r="V29" i="1"/>
  <c r="X29" i="1"/>
  <c r="Z29" i="1"/>
  <c r="AD29" i="1"/>
  <c r="AO29" i="1"/>
  <c r="AQ29" i="1"/>
  <c r="N30" i="1"/>
  <c r="AA30" i="1" s="1"/>
  <c r="AB30" i="1" s="1"/>
  <c r="AE30" i="1" s="1"/>
  <c r="P30" i="1"/>
  <c r="R30" i="1"/>
  <c r="T30" i="1"/>
  <c r="V30" i="1"/>
  <c r="X30" i="1"/>
  <c r="Z30" i="1"/>
  <c r="AD30" i="1"/>
  <c r="J31" i="1"/>
  <c r="N31" i="1"/>
  <c r="P31" i="1"/>
  <c r="AA31" i="1" s="1"/>
  <c r="AB31" i="1" s="1"/>
  <c r="AE31" i="1" s="1"/>
  <c r="R31" i="1"/>
  <c r="T31" i="1"/>
  <c r="V31" i="1"/>
  <c r="X31" i="1"/>
  <c r="Z31" i="1"/>
  <c r="AD31" i="1"/>
  <c r="J32" i="1"/>
  <c r="N32" i="1"/>
  <c r="AA32" i="1" s="1"/>
  <c r="AB32" i="1" s="1"/>
  <c r="AE32" i="1" s="1"/>
  <c r="P32" i="1"/>
  <c r="R32" i="1"/>
  <c r="T32" i="1"/>
  <c r="V32" i="1"/>
  <c r="X32" i="1"/>
  <c r="Z32" i="1"/>
  <c r="AD32" i="1"/>
  <c r="J33" i="1"/>
  <c r="N33" i="1"/>
  <c r="P33" i="1"/>
  <c r="R33" i="1"/>
  <c r="T33" i="1"/>
  <c r="AA33" i="1" s="1"/>
  <c r="AB33" i="1" s="1"/>
  <c r="AE33" i="1" s="1"/>
  <c r="V33" i="1"/>
  <c r="X33" i="1"/>
  <c r="Z33" i="1"/>
  <c r="AD33" i="1"/>
  <c r="J34" i="1"/>
  <c r="N34" i="1"/>
  <c r="AA34" i="1" s="1"/>
  <c r="AB34" i="1" s="1"/>
  <c r="AE34" i="1" s="1"/>
  <c r="P34" i="1"/>
  <c r="R34" i="1"/>
  <c r="T34" i="1"/>
  <c r="V34" i="1"/>
  <c r="X34" i="1"/>
  <c r="Z34" i="1"/>
  <c r="AD34" i="1"/>
  <c r="J35" i="1"/>
  <c r="N35" i="1"/>
  <c r="P35" i="1"/>
  <c r="AA35" i="1" s="1"/>
  <c r="AB35" i="1" s="1"/>
  <c r="AE35" i="1" s="1"/>
  <c r="R35" i="1"/>
  <c r="T35" i="1"/>
  <c r="V35" i="1"/>
  <c r="X35" i="1"/>
  <c r="Z35" i="1"/>
  <c r="AD35" i="1"/>
  <c r="J36" i="1"/>
  <c r="N36" i="1"/>
  <c r="AA36" i="1" s="1"/>
  <c r="AB36" i="1" s="1"/>
  <c r="AE36" i="1" s="1"/>
  <c r="P36" i="1"/>
  <c r="R36" i="1"/>
  <c r="T36" i="1"/>
  <c r="V36" i="1"/>
  <c r="X36" i="1"/>
  <c r="Z36" i="1"/>
  <c r="AD36" i="1"/>
  <c r="J37" i="1"/>
  <c r="N37" i="1"/>
  <c r="P37" i="1"/>
  <c r="R37" i="1"/>
  <c r="T37" i="1"/>
  <c r="V37" i="1"/>
  <c r="X37" i="1"/>
  <c r="Z37" i="1"/>
  <c r="AA37" i="1"/>
  <c r="AB37" i="1" s="1"/>
  <c r="AE37" i="1" s="1"/>
  <c r="AD37" i="1"/>
  <c r="AO37" i="1"/>
  <c r="AQ37" i="1"/>
  <c r="J38" i="1"/>
  <c r="N38" i="1"/>
  <c r="AA38" i="1" s="1"/>
  <c r="AB38" i="1" s="1"/>
  <c r="AE38" i="1" s="1"/>
  <c r="P38" i="1"/>
  <c r="R38" i="1"/>
  <c r="T38" i="1"/>
  <c r="V38" i="1"/>
  <c r="X38" i="1"/>
  <c r="Z38" i="1"/>
  <c r="AD38" i="1"/>
  <c r="J39" i="1"/>
  <c r="N39" i="1"/>
  <c r="P39" i="1"/>
  <c r="AA39" i="1" s="1"/>
  <c r="AB39" i="1" s="1"/>
  <c r="AE39" i="1" s="1"/>
  <c r="R39" i="1"/>
  <c r="T39" i="1"/>
  <c r="V39" i="1"/>
  <c r="X39" i="1"/>
  <c r="Z39" i="1"/>
  <c r="AD39" i="1"/>
  <c r="N40" i="1"/>
  <c r="P40" i="1"/>
  <c r="R40" i="1"/>
  <c r="T40" i="1"/>
  <c r="AA40" i="1" s="1"/>
  <c r="AB40" i="1" s="1"/>
  <c r="AE40" i="1" s="1"/>
  <c r="V40" i="1"/>
  <c r="X40" i="1"/>
  <c r="Z40" i="1"/>
  <c r="AD40" i="1"/>
  <c r="J41" i="1"/>
  <c r="N41" i="1"/>
  <c r="P41" i="1"/>
  <c r="R41" i="1"/>
  <c r="T41" i="1"/>
  <c r="V41" i="1"/>
  <c r="X41" i="1"/>
  <c r="Z41" i="1"/>
  <c r="AA41" i="1"/>
  <c r="AB41" i="1" s="1"/>
  <c r="AE41" i="1" s="1"/>
  <c r="AD41" i="1"/>
  <c r="N42" i="1"/>
  <c r="P42" i="1"/>
  <c r="AA42" i="1" s="1"/>
  <c r="AB42" i="1" s="1"/>
  <c r="AE42" i="1" s="1"/>
  <c r="R42" i="1"/>
  <c r="T42" i="1"/>
  <c r="V42" i="1"/>
  <c r="X42" i="1"/>
  <c r="Z42" i="1"/>
  <c r="AD42" i="1"/>
  <c r="J43" i="1"/>
  <c r="N43" i="1"/>
  <c r="P43" i="1"/>
  <c r="R43" i="1"/>
  <c r="T43" i="1"/>
  <c r="V43" i="1"/>
  <c r="X43" i="1"/>
  <c r="AA43" i="1" s="1"/>
  <c r="AB43" i="1" s="1"/>
  <c r="AE43" i="1" s="1"/>
  <c r="Z43" i="1"/>
  <c r="AD43" i="1"/>
  <c r="J44" i="1"/>
  <c r="N44" i="1"/>
  <c r="AA44" i="1" s="1"/>
  <c r="AB44" i="1" s="1"/>
  <c r="AE44" i="1" s="1"/>
  <c r="P44" i="1"/>
  <c r="R44" i="1"/>
  <c r="T44" i="1"/>
  <c r="V44" i="1"/>
  <c r="X44" i="1"/>
  <c r="Z44" i="1"/>
  <c r="AD44" i="1"/>
  <c r="J45" i="1"/>
  <c r="N45" i="1"/>
  <c r="P45" i="1"/>
  <c r="R45" i="1"/>
  <c r="T45" i="1"/>
  <c r="V45" i="1"/>
  <c r="X45" i="1"/>
  <c r="Z45" i="1"/>
  <c r="AA45" i="1"/>
  <c r="AB45" i="1" s="1"/>
  <c r="AE45" i="1" s="1"/>
  <c r="AD45" i="1"/>
  <c r="J46" i="1"/>
  <c r="N46" i="1"/>
  <c r="AA46" i="1" s="1"/>
  <c r="AB46" i="1" s="1"/>
  <c r="AE46" i="1" s="1"/>
  <c r="P46" i="1"/>
  <c r="R46" i="1"/>
  <c r="T46" i="1"/>
  <c r="V46" i="1"/>
  <c r="X46" i="1"/>
  <c r="Z46" i="1"/>
  <c r="AD46" i="1"/>
  <c r="AH40" i="1" l="1"/>
  <c r="AF40" i="1"/>
  <c r="AG40" i="1" s="1"/>
  <c r="AI40" i="1" s="1"/>
  <c r="AJ40" i="1" s="1"/>
  <c r="AM40" i="1" s="1"/>
  <c r="AF37" i="1"/>
  <c r="AG37" i="1" s="1"/>
  <c r="AI37" i="1" s="1"/>
  <c r="AJ37" i="1" s="1"/>
  <c r="AM37" i="1" s="1"/>
  <c r="AN37" i="1" s="1"/>
  <c r="AP37" i="1" s="1"/>
  <c r="AR37" i="1" s="1"/>
  <c r="AH37" i="1"/>
  <c r="AF35" i="1"/>
  <c r="AG35" i="1" s="1"/>
  <c r="AI35" i="1" s="1"/>
  <c r="AJ35" i="1" s="1"/>
  <c r="AM35" i="1" s="1"/>
  <c r="AH35" i="1"/>
  <c r="AF29" i="1"/>
  <c r="AG29" i="1" s="1"/>
  <c r="AI29" i="1" s="1"/>
  <c r="AJ29" i="1" s="1"/>
  <c r="AM29" i="1" s="1"/>
  <c r="AN29" i="1" s="1"/>
  <c r="AP29" i="1" s="1"/>
  <c r="AR29" i="1" s="1"/>
  <c r="AH29" i="1"/>
  <c r="AH28" i="1"/>
  <c r="AF28" i="1"/>
  <c r="AG28" i="1" s="1"/>
  <c r="AI28" i="1" s="1"/>
  <c r="AJ28" i="1" s="1"/>
  <c r="AM28" i="1" s="1"/>
  <c r="AF18" i="1"/>
  <c r="AG18" i="1" s="1"/>
  <c r="AI18" i="1" s="1"/>
  <c r="AJ18" i="1" s="1"/>
  <c r="AM18" i="1" s="1"/>
  <c r="AN18" i="1" s="1"/>
  <c r="AP18" i="1" s="1"/>
  <c r="AR18" i="1" s="1"/>
  <c r="AH18" i="1"/>
  <c r="AF17" i="1"/>
  <c r="AG17" i="1" s="1"/>
  <c r="AI17" i="1" s="1"/>
  <c r="AJ17" i="1" s="1"/>
  <c r="AM17" i="1" s="1"/>
  <c r="AH17" i="1"/>
  <c r="AH16" i="1"/>
  <c r="AF16" i="1"/>
  <c r="AG16" i="1" s="1"/>
  <c r="AI16" i="1" s="1"/>
  <c r="AJ16" i="1" s="1"/>
  <c r="AM16" i="1" s="1"/>
  <c r="AH14" i="1"/>
  <c r="AF14" i="1"/>
  <c r="AG14" i="1" s="1"/>
  <c r="AI14" i="1" s="1"/>
  <c r="AJ14" i="1" s="1"/>
  <c r="AM14" i="1" s="1"/>
  <c r="AH23" i="1"/>
  <c r="AF23" i="1"/>
  <c r="AG23" i="1" s="1"/>
  <c r="AI23" i="1" s="1"/>
  <c r="AJ23" i="1" s="1"/>
  <c r="AM23" i="1" s="1"/>
  <c r="AN23" i="1" s="1"/>
  <c r="AP23" i="1" s="1"/>
  <c r="AR23" i="1" s="1"/>
  <c r="AF36" i="1"/>
  <c r="AG36" i="1" s="1"/>
  <c r="AI36" i="1" s="1"/>
  <c r="AJ36" i="1" s="1"/>
  <c r="AM36" i="1" s="1"/>
  <c r="AH36" i="1"/>
  <c r="AH33" i="1"/>
  <c r="AF33" i="1"/>
  <c r="AG33" i="1" s="1"/>
  <c r="AI33" i="1" s="1"/>
  <c r="AJ33" i="1" s="1"/>
  <c r="AM33" i="1" s="1"/>
  <c r="AH27" i="1"/>
  <c r="AF27" i="1"/>
  <c r="AG27" i="1" s="1"/>
  <c r="AI27" i="1" s="1"/>
  <c r="AJ27" i="1" s="1"/>
  <c r="AM27" i="1" s="1"/>
  <c r="AN27" i="1" s="1"/>
  <c r="AP27" i="1" s="1"/>
  <c r="AR27" i="1" s="1"/>
  <c r="AF39" i="1"/>
  <c r="AG39" i="1" s="1"/>
  <c r="AI39" i="1" s="1"/>
  <c r="AJ39" i="1" s="1"/>
  <c r="AM39" i="1" s="1"/>
  <c r="AH39" i="1"/>
  <c r="AF20" i="1"/>
  <c r="AG20" i="1" s="1"/>
  <c r="AI20" i="1" s="1"/>
  <c r="AJ20" i="1" s="1"/>
  <c r="AM20" i="1" s="1"/>
  <c r="AH20" i="1"/>
  <c r="AH43" i="1"/>
  <c r="AF43" i="1"/>
  <c r="AG43" i="1" s="1"/>
  <c r="AI43" i="1" s="1"/>
  <c r="AJ43" i="1" s="1"/>
  <c r="AM43" i="1" s="1"/>
  <c r="AF41" i="1"/>
  <c r="AG41" i="1" s="1"/>
  <c r="AI41" i="1" s="1"/>
  <c r="AJ41" i="1" s="1"/>
  <c r="AM41" i="1" s="1"/>
  <c r="AH41" i="1"/>
  <c r="AH34" i="1"/>
  <c r="AF34" i="1"/>
  <c r="AG34" i="1" s="1"/>
  <c r="AI34" i="1" s="1"/>
  <c r="AJ34" i="1" s="1"/>
  <c r="AM34" i="1" s="1"/>
  <c r="AH15" i="1"/>
  <c r="AF15" i="1"/>
  <c r="AG15" i="1" s="1"/>
  <c r="AI15" i="1" s="1"/>
  <c r="AJ15" i="1" s="1"/>
  <c r="AM15" i="1" s="1"/>
  <c r="AF42" i="1"/>
  <c r="AG42" i="1" s="1"/>
  <c r="AI42" i="1" s="1"/>
  <c r="AJ42" i="1" s="1"/>
  <c r="AM42" i="1" s="1"/>
  <c r="AH42" i="1"/>
  <c r="AF38" i="1"/>
  <c r="AG38" i="1" s="1"/>
  <c r="AI38" i="1" s="1"/>
  <c r="AJ38" i="1" s="1"/>
  <c r="AM38" i="1" s="1"/>
  <c r="AH38" i="1"/>
  <c r="AH24" i="1"/>
  <c r="AF24" i="1"/>
  <c r="AG24" i="1" s="1"/>
  <c r="AI24" i="1" s="1"/>
  <c r="AJ24" i="1" s="1"/>
  <c r="AM24" i="1" s="1"/>
  <c r="AF19" i="1"/>
  <c r="AG19" i="1" s="1"/>
  <c r="AI19" i="1" s="1"/>
  <c r="AJ19" i="1" s="1"/>
  <c r="AM19" i="1" s="1"/>
  <c r="AH19" i="1"/>
  <c r="AF45" i="1"/>
  <c r="AG45" i="1" s="1"/>
  <c r="AI45" i="1" s="1"/>
  <c r="AJ45" i="1" s="1"/>
  <c r="AM45" i="1" s="1"/>
  <c r="AH45" i="1"/>
  <c r="AF46" i="1"/>
  <c r="AG46" i="1" s="1"/>
  <c r="AI46" i="1" s="1"/>
  <c r="AJ46" i="1" s="1"/>
  <c r="AM46" i="1" s="1"/>
  <c r="AH46" i="1"/>
  <c r="AF32" i="1"/>
  <c r="AG32" i="1" s="1"/>
  <c r="AI32" i="1" s="1"/>
  <c r="AJ32" i="1" s="1"/>
  <c r="AM32" i="1" s="1"/>
  <c r="AH32" i="1"/>
  <c r="AF31" i="1"/>
  <c r="AG31" i="1" s="1"/>
  <c r="AI31" i="1" s="1"/>
  <c r="AJ31" i="1" s="1"/>
  <c r="AM31" i="1" s="1"/>
  <c r="AH31" i="1"/>
  <c r="AF21" i="1"/>
  <c r="AG21" i="1" s="1"/>
  <c r="AI21" i="1" s="1"/>
  <c r="AJ21" i="1" s="1"/>
  <c r="AM21" i="1" s="1"/>
  <c r="AH21" i="1"/>
  <c r="AF26" i="1"/>
  <c r="AG26" i="1" s="1"/>
  <c r="AI26" i="1" s="1"/>
  <c r="AJ26" i="1" s="1"/>
  <c r="AM26" i="1" s="1"/>
  <c r="AH26" i="1"/>
  <c r="AF25" i="1"/>
  <c r="AG25" i="1" s="1"/>
  <c r="AI25" i="1" s="1"/>
  <c r="AJ25" i="1" s="1"/>
  <c r="AM25" i="1" s="1"/>
  <c r="AH25" i="1"/>
  <c r="AH22" i="1"/>
  <c r="AF22" i="1"/>
  <c r="AG22" i="1" s="1"/>
  <c r="AI22" i="1" s="1"/>
  <c r="AJ22" i="1" s="1"/>
  <c r="AM22" i="1" s="1"/>
  <c r="AF44" i="1"/>
  <c r="AG44" i="1" s="1"/>
  <c r="AI44" i="1" s="1"/>
  <c r="AJ44" i="1" s="1"/>
  <c r="AM44" i="1" s="1"/>
  <c r="AH44" i="1"/>
  <c r="AF30" i="1"/>
  <c r="AG30" i="1" s="1"/>
  <c r="AH30" i="1"/>
  <c r="AN25" i="1" l="1"/>
  <c r="AO25" i="1"/>
  <c r="AN46" i="1"/>
  <c r="AP46" i="1" s="1"/>
  <c r="AR46" i="1" s="1"/>
  <c r="AO46" i="1"/>
  <c r="AQ46" i="1" s="1"/>
  <c r="AN43" i="1"/>
  <c r="AP43" i="1" s="1"/>
  <c r="AO43" i="1"/>
  <c r="AQ43" i="1" s="1"/>
  <c r="AN33" i="1"/>
  <c r="AP33" i="1" s="1"/>
  <c r="AR33" i="1" s="1"/>
  <c r="AO33" i="1"/>
  <c r="AQ33" i="1" s="1"/>
  <c r="AN16" i="1"/>
  <c r="AP16" i="1" s="1"/>
  <c r="AO16" i="1"/>
  <c r="AQ16" i="1" s="1"/>
  <c r="AN22" i="1"/>
  <c r="AP22" i="1" s="1"/>
  <c r="AR22" i="1" s="1"/>
  <c r="AO22" i="1"/>
  <c r="AQ22" i="1" s="1"/>
  <c r="AN15" i="1"/>
  <c r="AP15" i="1" s="1"/>
  <c r="AO15" i="1"/>
  <c r="AQ15" i="1" s="1"/>
  <c r="AO42" i="1"/>
  <c r="AN42" i="1"/>
  <c r="AN36" i="1"/>
  <c r="AP36" i="1" s="1"/>
  <c r="AO36" i="1"/>
  <c r="AQ36" i="1" s="1"/>
  <c r="AN17" i="1"/>
  <c r="AP17" i="1" s="1"/>
  <c r="AO17" i="1"/>
  <c r="AQ17" i="1" s="1"/>
  <c r="AN35" i="1"/>
  <c r="AP35" i="1" s="1"/>
  <c r="AO35" i="1"/>
  <c r="AQ35" i="1" s="1"/>
  <c r="AN21" i="1"/>
  <c r="AP21" i="1" s="1"/>
  <c r="AR21" i="1" s="1"/>
  <c r="AO21" i="1"/>
  <c r="AQ21" i="1" s="1"/>
  <c r="AN19" i="1"/>
  <c r="AP19" i="1" s="1"/>
  <c r="AO19" i="1"/>
  <c r="AQ19" i="1" s="1"/>
  <c r="AO20" i="1"/>
  <c r="AQ20" i="1" s="1"/>
  <c r="AN20" i="1"/>
  <c r="AP20" i="1" s="1"/>
  <c r="AR20" i="1" s="1"/>
  <c r="AN24" i="1"/>
  <c r="AP24" i="1" s="1"/>
  <c r="AO24" i="1"/>
  <c r="AQ24" i="1" s="1"/>
  <c r="AN34" i="1"/>
  <c r="AP34" i="1" s="1"/>
  <c r="AR34" i="1" s="1"/>
  <c r="AO34" i="1"/>
  <c r="AQ34" i="1" s="1"/>
  <c r="AN44" i="1"/>
  <c r="AP44" i="1" s="1"/>
  <c r="AO44" i="1"/>
  <c r="AQ44" i="1" s="1"/>
  <c r="AO39" i="1"/>
  <c r="AQ39" i="1" s="1"/>
  <c r="AN39" i="1"/>
  <c r="AP39" i="1" s="1"/>
  <c r="AR39" i="1" s="1"/>
  <c r="AN45" i="1"/>
  <c r="AP45" i="1" s="1"/>
  <c r="AO45" i="1"/>
  <c r="AQ45" i="1" s="1"/>
  <c r="AN32" i="1"/>
  <c r="AP32" i="1" s="1"/>
  <c r="AR32" i="1" s="1"/>
  <c r="AO32" i="1"/>
  <c r="AQ32" i="1" s="1"/>
  <c r="AN14" i="1"/>
  <c r="AP14" i="1" s="1"/>
  <c r="AO14" i="1"/>
  <c r="AQ14" i="1" s="1"/>
  <c r="AN28" i="1"/>
  <c r="AP28" i="1" s="1"/>
  <c r="AO28" i="1"/>
  <c r="AQ28" i="1" s="1"/>
  <c r="AN40" i="1"/>
  <c r="AO40" i="1"/>
  <c r="AO31" i="1"/>
  <c r="AQ31" i="1" s="1"/>
  <c r="AN31" i="1"/>
  <c r="AP31" i="1" s="1"/>
  <c r="AN26" i="1"/>
  <c r="AO26" i="1"/>
  <c r="AN38" i="1"/>
  <c r="AP38" i="1" s="1"/>
  <c r="AO38" i="1"/>
  <c r="AQ38" i="1" s="1"/>
  <c r="AN41" i="1"/>
  <c r="AP41" i="1" s="1"/>
  <c r="AO41" i="1"/>
  <c r="AQ41" i="1" s="1"/>
  <c r="AR31" i="1" l="1"/>
  <c r="AR38" i="1"/>
  <c r="AR41" i="1"/>
  <c r="AR45" i="1"/>
  <c r="AR24" i="1"/>
  <c r="AR35" i="1"/>
  <c r="AR15" i="1"/>
  <c r="AR43" i="1"/>
  <c r="AR28" i="1"/>
  <c r="AR17" i="1"/>
  <c r="AR14" i="1"/>
  <c r="AR44" i="1"/>
  <c r="AR19" i="1"/>
  <c r="AR36" i="1"/>
  <c r="AR16" i="1"/>
</calcChain>
</file>

<file path=xl/comments1.xml><?xml version="1.0" encoding="utf-8"?>
<comments xmlns="http://schemas.openxmlformats.org/spreadsheetml/2006/main">
  <authors>
    <author>CLARA EDITH ACOSTA MANRIQUE</author>
    <author>Toshiba Pc</author>
    <author>LUIS HERNANDO VELANDIA GOMEZ</author>
    <author>Johanna Beatriz Serrano Guependo</author>
  </authors>
  <commentList>
    <comment ref="A5" authorId="0" shapeId="0">
      <text>
        <r>
          <rPr>
            <sz val="9"/>
            <color indexed="81"/>
            <rFont val="Tahoma"/>
            <family val="2"/>
          </rPr>
          <t xml:space="preserve">Determine los factores que afectan positiva o negativamente el cumplimiento de la misión y los objetivos del proceso, teniendo en cuenta las condiciones en que se desenvuelve. </t>
        </r>
      </text>
    </comment>
    <comment ref="F6" authorId="1" shapeId="0">
      <text>
        <r>
          <rPr>
            <sz val="9"/>
            <color indexed="81"/>
            <rFont val="Tahoma"/>
            <family val="2"/>
          </rPr>
          <t xml:space="preserve">Para cada causa debe existir un control.
Las causas se deben trabajar de manera separada.
</t>
        </r>
        <r>
          <rPr>
            <b/>
            <sz val="9"/>
            <color indexed="81"/>
            <rFont val="Tahoma"/>
            <family val="2"/>
          </rPr>
          <t>Agregar causa</t>
        </r>
        <r>
          <rPr>
            <sz val="9"/>
            <color indexed="81"/>
            <rFont val="Tahoma"/>
            <family val="2"/>
          </rPr>
          <t xml:space="preserve">: Agrega una fila en la posición antes de la celda que se encuentre ubicado.
</t>
        </r>
        <r>
          <rPr>
            <b/>
            <sz val="9"/>
            <color indexed="81"/>
            <rFont val="Tahoma"/>
            <family val="2"/>
          </rPr>
          <t>Eliminar Causa:</t>
        </r>
        <r>
          <rPr>
            <sz val="9"/>
            <color indexed="81"/>
            <rFont val="Tahoma"/>
            <family val="2"/>
          </rPr>
          <t xml:space="preserve"> No se debe eliminar la primera fila del grupo de causas del riesgo, debido que esto elimina la formulación del riesgo.</t>
        </r>
      </text>
    </comment>
    <comment ref="AZ6" authorId="2" shapeId="0">
      <text>
        <r>
          <rPr>
            <sz val="9"/>
            <color indexed="81"/>
            <rFont val="Tahoma"/>
            <family val="2"/>
          </rPr>
          <t>Consigne el resultado del monitoreo o revisión al cumplimiento de la acción</t>
        </r>
      </text>
    </comment>
    <comment ref="BA6" authorId="2" shapeId="0">
      <text>
        <r>
          <rPr>
            <sz val="9"/>
            <color indexed="81"/>
            <rFont val="Tahoma"/>
            <family val="2"/>
          </rPr>
          <t>Indique el porcentaje de avance en el  cumplimiento de la acción</t>
        </r>
      </text>
    </comment>
    <comment ref="BB6" authorId="2" shapeId="0">
      <text>
        <r>
          <rPr>
            <sz val="9"/>
            <color indexed="81"/>
            <rFont val="Tahoma"/>
            <family val="2"/>
          </rPr>
          <t>Relacione el seguimiento o la verificación en el cumplimiento de la acción y la efectividad de los controles</t>
        </r>
      </text>
    </comment>
    <comment ref="BC6" authorId="2" shapeId="0">
      <text>
        <r>
          <rPr>
            <sz val="9"/>
            <color indexed="81"/>
            <rFont val="Tahoma"/>
            <family val="2"/>
          </rPr>
          <t xml:space="preserve">Determine el estado del riesgo, de acuerdo con la verificación efectuada
</t>
        </r>
      </text>
    </comment>
    <comment ref="BD6" authorId="2" shapeId="0">
      <text>
        <r>
          <rPr>
            <sz val="9"/>
            <color indexed="81"/>
            <rFont val="Tahoma"/>
            <family val="2"/>
          </rPr>
          <t>Relaciona aclaraciones adicionales sobre el seguimiento, en el evento de ser necesario</t>
        </r>
      </text>
    </comment>
    <comment ref="K7" authorId="1" shapeId="0">
      <text>
        <r>
          <rPr>
            <sz val="9"/>
            <color indexed="81"/>
            <rFont val="Tahoma"/>
            <family val="2"/>
          </rPr>
          <t>Un control puede ser tan eficiente que ayude a mitigar varias causas, en estos casos se repite el control, asociado de manera independiente a la causa específica</t>
        </r>
      </text>
    </comment>
    <comment ref="AQ7" authorId="3" shapeId="0">
      <text>
        <r>
          <rPr>
            <sz val="9"/>
            <color indexed="81"/>
            <rFont val="Tahoma"/>
            <family val="2"/>
          </rPr>
          <t>Para los riesgos de corrupción
únicamente hay disminución de probabilidad. Es decir, para el impacto no opera el desplazamiento</t>
        </r>
        <r>
          <rPr>
            <b/>
            <sz val="9"/>
            <color indexed="81"/>
            <rFont val="Tahoma"/>
            <family val="2"/>
          </rPr>
          <t xml:space="preserve">.
</t>
        </r>
      </text>
    </comment>
    <comment ref="AU7" authorId="1" shapeId="0">
      <text>
        <r>
          <rPr>
            <sz val="9"/>
            <color indexed="81"/>
            <rFont val="Tahoma"/>
            <family val="2"/>
          </rPr>
          <t>Se formulan los indicadores claves del riesgo que permitan monitorear el cumplimiento (eficacia) e impacto (efectividad) de las actividades de control, siempre y cuando conduzcan a la toma de decisiones (por riesgo identificado).</t>
        </r>
      </text>
    </comment>
    <comment ref="I8" authorId="3" shapeId="0">
      <text>
        <r>
          <rPr>
            <sz val="9"/>
            <color indexed="81"/>
            <rFont val="Tahoma"/>
            <family val="2"/>
          </rPr>
          <t xml:space="preserve">Para Riesgo de Corrupción el impacto se debe calcular con la tabla No 5. El menor impacto es 3
</t>
        </r>
      </text>
    </comment>
    <comment ref="J8" authorId="2" shapeId="0">
      <text>
        <r>
          <rPr>
            <sz val="9"/>
            <color indexed="81"/>
            <rFont val="Tahoma"/>
            <family val="2"/>
          </rPr>
          <t xml:space="preserve">Cálculo automático
</t>
        </r>
      </text>
    </comment>
    <comment ref="AR8" authorId="2" shapeId="0">
      <text>
        <r>
          <rPr>
            <sz val="9"/>
            <color indexed="81"/>
            <rFont val="Tahoma"/>
            <family val="2"/>
          </rPr>
          <t xml:space="preserve">cálculo automático
</t>
        </r>
      </text>
    </comment>
    <comment ref="AO9" authorId="3" shapeId="0">
      <text>
        <r>
          <rPr>
            <b/>
            <sz val="9"/>
            <color indexed="81"/>
            <rFont val="Tahoma"/>
            <family val="2"/>
          </rPr>
          <t>Para los riesgos de corrupción únicamente hay disminución de probabilidad. Es decir, para el impacto no opera el desplazamiento</t>
        </r>
      </text>
    </comment>
    <comment ref="AA10" authorId="3" shapeId="0">
      <text>
        <r>
          <rPr>
            <sz val="9"/>
            <color indexed="81"/>
            <rFont val="Tahoma"/>
            <family val="2"/>
          </rPr>
          <t>Si el resultado de las calificaciones en el diseño del control, está por debajo de 96%, se debe establecer un plan de acción que permita tener un control o controles bien diseñados.</t>
        </r>
      </text>
    </comment>
    <comment ref="AF10" authorId="3" shapeId="0">
      <text>
        <r>
          <rPr>
            <sz val="9"/>
            <color indexed="81"/>
            <rFont val="Tahoma"/>
            <family val="2"/>
          </rPr>
          <t>Fuerte:100
Moderado:50
Débil:0</t>
        </r>
      </text>
    </comment>
    <comment ref="K12" authorId="1" shapeId="0">
      <text>
        <r>
          <rPr>
            <sz val="9"/>
            <color indexed="81"/>
            <rFont val="Tahoma"/>
            <family val="2"/>
          </rPr>
          <t>Un control puede ser tan eficiente que ayude a mitigar varias causas, en estos casos se repite el control, asociado de manera independiente a la causa específica</t>
        </r>
      </text>
    </comment>
    <comment ref="L12" authorId="1" shapeId="0">
      <text>
        <r>
          <rPr>
            <sz val="9"/>
            <color indexed="81"/>
            <rFont val="Tahoma"/>
            <family val="2"/>
          </rPr>
          <t>Un control puede ser tan eficiente que ayude a mitigar varias causas, en estos casos se repite el control, asociado de manera independiente a la causa específica</t>
        </r>
      </text>
    </comment>
  </commentList>
</comments>
</file>

<file path=xl/sharedStrings.xml><?xml version="1.0" encoding="utf-8"?>
<sst xmlns="http://schemas.openxmlformats.org/spreadsheetml/2006/main" count="822" uniqueCount="356">
  <si>
    <t xml:space="preserve">Fecha de Seguimiento (Verificación) Oficina de Control Interno: ____________________ </t>
  </si>
  <si>
    <t>Fecha de Monitoreo y Revisión Responsable de Proceso:____________________</t>
  </si>
  <si>
    <t>Fecha de aprobación o modificación: 26/08/2021</t>
  </si>
  <si>
    <t>Actas Mesa de Trabajo y Seguimiento Compromisos</t>
  </si>
  <si>
    <t>Subdirección de Bienestar Social</t>
  </si>
  <si>
    <t>Acta de  mesa (s) de trabajo realizada (s) con seguimiento a compromisos 
SI 100%
NO 0%</t>
  </si>
  <si>
    <t xml:space="preserve">Realizar mesa de trabajo con la Dirección Administrativa y Financiera, para definir compromisos sobre adecuación y asignación presupuestal que permitan implementar la infraestructura para sala amiga, consultorio médico y consultorio </t>
  </si>
  <si>
    <t>Reducir</t>
  </si>
  <si>
    <t>Directamente</t>
  </si>
  <si>
    <t>Siempre se ejecuta</t>
  </si>
  <si>
    <t>Completa</t>
  </si>
  <si>
    <t>Se investigan y resuelven oportunamente</t>
  </si>
  <si>
    <t>Confiable</t>
  </si>
  <si>
    <t>Prevenir</t>
  </si>
  <si>
    <t>Oportuna</t>
  </si>
  <si>
    <t>Adecuado</t>
  </si>
  <si>
    <t>Asignado</t>
  </si>
  <si>
    <t>Seguimiento a acciones de ejecución de la Dirección Administrativa y Financiera</t>
  </si>
  <si>
    <t>Normas claras y aplicadas</t>
  </si>
  <si>
    <t>incumplimiento de la norma - Multas</t>
  </si>
  <si>
    <t>No se cuenta con la infraestructura adecuada para sala amiga, consultorio médico y psicológico de acuerdo con la normatividad vigente.</t>
  </si>
  <si>
    <t>5. Cumplimiento</t>
  </si>
  <si>
    <t>Posibles sanciones por incumplimiento normatividad vigente</t>
  </si>
  <si>
    <t>PGTH  - Gestión de Talento Humano</t>
  </si>
  <si>
    <t>Personal</t>
  </si>
  <si>
    <t>Legales y reglamentarios</t>
  </si>
  <si>
    <t>Actividades ejecutadas según el Plan de trabajo</t>
  </si>
  <si>
    <t>Subdirección de Carrera Administrativa</t>
  </si>
  <si>
    <t>No. de actividades cumplidas del plan de trabajo *100/No de actividades programadas en el plan de trabajo</t>
  </si>
  <si>
    <t>Realizar el estudio de cargas y perfiles  actualizado, acorde con las necesidades de las dependencias y la misionalidad de la entidad, conforme con las etapas, actividades y cronograma establecidos en el plan de trabajo que se diseñe para este fin.</t>
  </si>
  <si>
    <t>Ejecutar plan de trabajo que permita identificar las necesidades de personal y los perfiles requeridos acorde con las funciones de las dependencias y cargas de trabajo de las mismas.</t>
  </si>
  <si>
    <t>Contingencias y respaldo</t>
  </si>
  <si>
    <t>1. Toma de decisiones basada en información poco confiable.
2. Deficiencia de personal idóneo  para el cumplimiento de las funciones</t>
  </si>
  <si>
    <t>No se cuenta con un estudio de  cargas y perfiles actualizado acorde con las necesidades de las dependencias y la misionalidad de la entidad.</t>
  </si>
  <si>
    <t>3. Operativo</t>
  </si>
  <si>
    <t>Posible toma de decisiones en materia de movimientos de talento humano, sin contar con información actualizada sobre cargas y perfiles requeridos por las dependencias</t>
  </si>
  <si>
    <t>Acta de equipo de trabajo</t>
  </si>
  <si>
    <t>Oficina de Control Interno</t>
  </si>
  <si>
    <t>Actividades de seguimiento efectuadas al  PAAI  * 100 / actividades programadas (6) de seguimiento al PAAI.</t>
  </si>
  <si>
    <t>Realizar seguimiento periódico a la ejecución del - PAAI con el objeto de evitar que se dilaten las actividades programadas.</t>
  </si>
  <si>
    <t>Seguimiento a cronograma</t>
  </si>
  <si>
    <t>1.Generación de hallazgos o NC por parte de entes externos.
2. Pérdida de credibilidad de la OCI.
3.  Insuficiencia de insumos que coadyuven a la toma de decisiones 
4. Incumplimiento total o parcial del plan de acción.</t>
  </si>
  <si>
    <t xml:space="preserve">Inadecuada planeación del PAAI, así como escaso personal asignado a la oficina de control interno o falta de perfiles específicos para el desarrollo de la actividad de auditoria;  inoportunidad y deficiencia en la calidad de la información remitida por los auditados a la OCI o falta de control y seguimiento a las actividades programadas.
</t>
  </si>
  <si>
    <t>Posibilidad de incumplir con las actividades establecidas en el Programa Anual de Auditorías Internas - PAAI.</t>
  </si>
  <si>
    <t>PEM   - Evaluación y Mejora</t>
  </si>
  <si>
    <t>Procesos</t>
  </si>
  <si>
    <t>Cartas de representación suscritas</t>
  </si>
  <si>
    <t>No. de cartas de representación suscritas por el responsable del proceso y/o dependencias * 100 / No. Auditorias programadas PAAI.</t>
  </si>
  <si>
    <t>El Jefe de la Oficina de Control Interno, verifica la remisión de la carta de representación en cumplimiento del Decreto 648/2017, Artículo - 2.2.21.4.8.</t>
  </si>
  <si>
    <t xml:space="preserve">Solicitud de carta de representación </t>
  </si>
  <si>
    <t>Procedimientos formales aplicados</t>
  </si>
  <si>
    <t>Retraso en la entrega de los informes de auditoria.
Valoraciones que no corresponden a la realidad o que afectan la veracidad  de las evaluaciones</t>
  </si>
  <si>
    <t>Debilidades en la revisión por parte de los responsables de los procesos, de la información que se debe remitir a la Oficina de Control Interno, así como inoportuna entrega de la  información solicitada.</t>
  </si>
  <si>
    <t>Posibles deficiencias en la  oportunidad y veracidad de la información recibida de los procesos, como insumo para la ejecución de las actividades programadas en el PAAI.</t>
  </si>
  <si>
    <t>Constancia correo de socialización de sentencias
Carpetas procesos judiciales</t>
  </si>
  <si>
    <t>Profesionales y Secretaria OAJ</t>
  </si>
  <si>
    <t>No. de sentencias  en procesos en los cuales es parte la Entidad socializadas  * 100 / No. total de sentencias en procesos en los cuales es parte la Entidad</t>
  </si>
  <si>
    <t>Socializar en la OAJ las providencias judiciales de los procesos de la Entidad para identificar cambios de posición en las decisiones judiciales o fortalecer argumentos de defensa.</t>
  </si>
  <si>
    <t>Indirectamente</t>
  </si>
  <si>
    <t>Providencias que se profieran en los procesos que es parte la Entidad</t>
  </si>
  <si>
    <t>Políticas claras aplicadas</t>
  </si>
  <si>
    <t>Deterioro de la imagen institucional.</t>
  </si>
  <si>
    <t>Cambio de posición en las decisiones judiciales que pueda conllevar sentencias en contra de la Entidad.</t>
  </si>
  <si>
    <t>Actas de Comité de Conciliación
Comunicación oficial interna.
Actas de gestores de Proceso Gestión Jurídica</t>
  </si>
  <si>
    <t>Jefe Oficina Asesora Jurídica Secretario Comité de Conciliación</t>
  </si>
  <si>
    <t>No. de sentencias favorables a la Entidad * 100 / No. de sentencias proferidas en procesos en los que es parte la Entidad.</t>
  </si>
  <si>
    <t>Fortalecer la aplicación y seguimiento a la política de prevención del daño antijurídico y defensa de los intereses litigiosos de la Entidad tanto en la OAJ como en las dependencias competentes</t>
  </si>
  <si>
    <t>Política de prevención del daño antijurídico fijada por el Comité de Conciliación.</t>
  </si>
  <si>
    <t>Erogaciones económicas para la Entidad.</t>
  </si>
  <si>
    <t>Falta o indebida aplicación de la política de prevención del daño antijurídico y defensa de los intereses litigiosos de la Entidad, por parte de la OAJ y/o de las dependencias competentes.</t>
  </si>
  <si>
    <t>7. Antijurídico</t>
  </si>
  <si>
    <t>Decisiones condenatorias con obligaciones de hacer o pagar a cargo de la Contraloría de Bogotá, D.C., en procesos judiciales o extrajudiciales (medios alternativos de solución de conflictos MASC) en los que es parte la Entidad.</t>
  </si>
  <si>
    <t>PGJ   - Gestión Jurídica</t>
  </si>
  <si>
    <t>Control de Consultas o Préstamo de Documentos</t>
  </si>
  <si>
    <t>Subdirección de Servicios Generales</t>
  </si>
  <si>
    <t>Numero de unidades documentales reintegradas al Archivo Central *100 / Número de unidades  documentales prestadas después de  la fecha máxima de devolución.</t>
  </si>
  <si>
    <t>Prestar y reintegrar las unidades documentales de acuerdo al Procedimiento para la consulta o Préstamo de Documentos, aplicando los formatos y Reglamento de Acceso establecido.</t>
  </si>
  <si>
    <t>Procedimiento para la consulta o Préstamo de Documentos, formatos y Reglamento de Acceso.</t>
  </si>
  <si>
    <t>Errores humanos por la mala ubicación de la documentación.</t>
  </si>
  <si>
    <t>Formato de Inspección al sistema de agua nebulizada contraloría sede san Cayetano</t>
  </si>
  <si>
    <t>Número de inspecciones efectuadas *100 / Número de inspecciones programadas
(24 vigencia 2021, 2 mensuales)</t>
  </si>
  <si>
    <t>Realizar inspecciones periódicas al Sistema de agua nebulizada para el control de incendios.</t>
  </si>
  <si>
    <t>Depósitos de archivo con infraestructura técnica adecuada.
Sistema de agua nebulizada para el control de incendios.</t>
  </si>
  <si>
    <t>Seguridad física</t>
  </si>
  <si>
    <t xml:space="preserve">Imposibilidad de gestión ante procesos de competencia para atender partes interesadas. 
Perdida de procesos que requerirán soportes documentales.
Procesos disciplinarios por incumplimiento de normas y procedimientos vigentes. Hallazgos, no conformidades u observaciones por parte de auditorias internas y externas u autoridades 
</t>
  </si>
  <si>
    <t>Catástrofe ambiental que pongan en riesgo la documentación de la entidad.</t>
  </si>
  <si>
    <t>Posible pérdida de documentos ubicados en el Archivo Central.</t>
  </si>
  <si>
    <t>PGD   - Gestión Documental</t>
  </si>
  <si>
    <t>Plan Anual de Adquisiciones</t>
  </si>
  <si>
    <t>Subdirección
de contratación</t>
  </si>
  <si>
    <t>No. de necesidades radicados de acuerdo al PAA  *100 / Total de necesidades PAA que debieron ser radicadas en el periodo evaluado.</t>
  </si>
  <si>
    <t xml:space="preserve">Revisar y realizar seguimiento al PAA </t>
  </si>
  <si>
    <t xml:space="preserve">Revisión y seguimiento al PAA </t>
  </si>
  <si>
    <t>Afectación en  la gestión y los resultados de los procesos estratégicos.</t>
  </si>
  <si>
    <t>Posibilidad de No se satisfacer las necesidad pactadas en el PAA de la entidad</t>
  </si>
  <si>
    <t>PGAF  - Gestión Administrativa y Financiera</t>
  </si>
  <si>
    <t>Expediente
contractual y
SECOP</t>
  </si>
  <si>
    <t>No. de procesos revisados por la Subdirección de Contratación *100 / N° de procesos de contratación radicados ante la Subdirección de Contratación.</t>
  </si>
  <si>
    <t>Revisar los documentos precontractuales de cada uno de los proceso de contratación adelantados por la Subdirección de Contratación.</t>
  </si>
  <si>
    <t>Revisión de documentos precontractuales de cada uno de los proceso de contratación adelantados por la Subdirección de Contratación.</t>
  </si>
  <si>
    <t>Investigación Disciplinaria o fiscal.
Sanción.</t>
  </si>
  <si>
    <t>1- Intereses particulares.</t>
  </si>
  <si>
    <t>8. Corrupción</t>
  </si>
  <si>
    <t>Posible Manipulación de documentos precontractuales de cada uno de los proceso de contratación adelantados por la Subdirección de Contratación.</t>
  </si>
  <si>
    <t>Memorando y/o
Outlook que
informe a las
dependencias</t>
  </si>
  <si>
    <t>Subdirección
Financiera</t>
  </si>
  <si>
    <t>Memorando expedido 
SI = 100%
NO= 0%</t>
  </si>
  <si>
    <t>Comunicar a las dependencias internas y externas que corresponda el reporte de la información como insumo para cumplir con los términos y exactitud de la información financiera. Así como de los nuevos lineamiento de la SDH.
Informar las inconsistencias detectadas al área responsable para que se tomen las acciones correctivas.</t>
  </si>
  <si>
    <t>Comunicar a las dependencias internas y externas que corresponda el reporte de la información como insumo para cumplir con los términos y exactitud de la información financiera. Así como de los nuevos lineamiento de la SDH.</t>
  </si>
  <si>
    <t>Decisiones erróneas
Desfase de la Planeación financiera.
Incremento carga de trabajo.
Sanciones legales.
Hallazgos y observaciones por parte de los entes de control y la Secretaria de Hacienda del Distrito.
Incumplimiento en la oportunidad de entrega de Estados Financieros o presentación con errores e inconsistencias.</t>
  </si>
  <si>
    <t>Desconocimiento de la forma y términos para el reporte de información por parte de las dependencias de la Entidad; enviando así, información con inconsistencias.</t>
  </si>
  <si>
    <t>4. Financiero</t>
  </si>
  <si>
    <t>Posibilidad de que la información financiera que se reporta sea inexacta y no represente fielmente los hechos económicos.</t>
  </si>
  <si>
    <t>Económicos</t>
  </si>
  <si>
    <t>Planillas de
asistencia</t>
  </si>
  <si>
    <t xml:space="preserve">No. de funcionarios que recibieron la capacitación * 100 / No de funcionarios a capacitar </t>
  </si>
  <si>
    <t>Solicitar constantes capacitaciones para los funcionarios de la CB sobre el nuevo plan de cuentas presupuestal y su ejecución</t>
  </si>
  <si>
    <t>Solicitar constantes capacitaciones para los funcionarios de la CB sobre el nuevo plan de cuentas presupuestal y su ejecución.</t>
  </si>
  <si>
    <t>Indebida ejecución presupuestal que conlleva a hallazgo administrativo, fiscal, disciplinario y penal.</t>
  </si>
  <si>
    <t>Cambio del catalogo presupuestal.</t>
  </si>
  <si>
    <t>Posibilidad de inapropiada ejecución del catalogo presupuestal establecido en el decreto 826 de 2018.</t>
  </si>
  <si>
    <t>Acta reunión</t>
  </si>
  <si>
    <t>Subdirección Servicios Generales</t>
  </si>
  <si>
    <t>N° de reuniones celebradas en el trimestre * 100 / N° reuniones programadas en el trimestre.</t>
  </si>
  <si>
    <t>Realizar reuniones trimestrales de seguimiento al cronograma del plan anual de adquisiciones en lo referente a la radicación de las solicitudes de contratación para los proyectos de inversión de las metas 7604 y 7627</t>
  </si>
  <si>
    <t>Realizar reuniones trimestrales de seguimiento al cronograma del plan anual de adquisiciones en lo referente a la radicación de las solicitudes de contratación para los proyectos de inversión de las metas 7604 y 7627.</t>
  </si>
  <si>
    <t>1- El proceso de Armonización Presupuestal del nuevo Plan de Desarrollo Distrital que se realizará en el primer semestre de la vigencia 2021, afectará el retraso en el desarrollo de las actividades, dado que no se podrán efectuar compromisos presupuestales.</t>
  </si>
  <si>
    <t>1. Estratégico</t>
  </si>
  <si>
    <t>Posible baja ejecución  de las actividades programadas en las metas proyecto de inversión 7604 (infraestructura física). Así mismo con la Meta del proyecto de inversión No. 7627 - referente al PIGA</t>
  </si>
  <si>
    <t>Planillas asistencia reuniones de planificación toma física del inventario. Circular y cronograma toma física del inventario.
Informe de toma física</t>
  </si>
  <si>
    <t>Subdirección de Recursos Materiales</t>
  </si>
  <si>
    <t>Realización toma física inventario  si=100 %  NO = 0%
No. De reportes  perdidas de bienes  /No. Total de Bienes propiedad planta y equipo FALTANTES</t>
  </si>
  <si>
    <t>Planear y ejecutar la Toma de inventario anual.</t>
  </si>
  <si>
    <t>1- Planeación y ejecución de la Toma de inventario anual.</t>
  </si>
  <si>
    <t>Daño o Perdida de bienes</t>
  </si>
  <si>
    <t>3 -Custodia inadecuada de los bienes a cargo de todos los funcionarios responsables de inventarios . Hurto de los bienes en servicio y en bodega</t>
  </si>
  <si>
    <t>Posibilidad Pérdida o daño de los bienes en servicio y en bodega de almacén general</t>
  </si>
  <si>
    <t>Reporte en Aplicativo ARANDA</t>
  </si>
  <si>
    <t>No. de Conciliaciones mensuales realizadas * 100/ No. de Conciliaciones mensuales programadas.</t>
  </si>
  <si>
    <t xml:space="preserve">Realizar conciliación mensual con el área contable </t>
  </si>
  <si>
    <t>1-Toma de inventario anual.</t>
  </si>
  <si>
    <t>Hallazgos y observaciones por parte de los entes de control y la OCI.
Incumplimiento en la oportunidad de entrega de la información al área Contable o presentación con errores o inconsistencias.
Responsabilidad disciplinaria por perdida de bienes.</t>
  </si>
  <si>
    <t>2-  Por inexactitud en los inventarios de las dependencias, al no remitir en forma adecuada y oportunamente al área de Almacén los comprobantes de traslado de bienes entre funcionarios  y entre dependencias, novedades de ingresos, que permitan mantener actualizado el inventario</t>
  </si>
  <si>
    <t>Posibilidad de que la información generada por el área de almacén e inventarios presente inconsistencias o sea inexacta.</t>
  </si>
  <si>
    <t>No. De Reporte de inconsistencias  solucionadas por TICS / No. Reportes de Inconsistencias del módulo SAE-SAI en el aplicativo AR</t>
  </si>
  <si>
    <t xml:space="preserve">Registrar los requerimientos en el Aplicativo ARANDA, enviados al área de las TICS reportando las inconsistencias presentadas con el aplicativo y módulo SAE/SAI </t>
  </si>
  <si>
    <t>1- Correos enviado al área de las TICS, reportando las inconsistencias presentadas con el aplicativo y módulo SAE/SAI.</t>
  </si>
  <si>
    <t>Conciliaciones</t>
  </si>
  <si>
    <t>1- El sistema de administración de bienes " si capital" no opera de manera adecuada, lo que genera error en la información y no cuenta con  herramientas o reportes que permitan la verificación y control de los movimientos realizados, almacén depende totalmente de el Ingeniero que da soporte técnico y la falta del Recurso humano para atender los requerimientos de manera oportuna.</t>
  </si>
  <si>
    <t>Revisar periódicamente la seguridad lógica de acceso a los sistemas SIVICOF, SIGESPRO y PREFIS.</t>
  </si>
  <si>
    <t>Baja seguridad en los sistemas de acceso a las Bases de datos de los aplicativos.</t>
  </si>
  <si>
    <t>PGTI  - Gestión de Tecnologías de la Información</t>
  </si>
  <si>
    <t xml:space="preserve">Informes de gestión de administración de usuarios.
Reportes de Seguridad lógica a SI </t>
  </si>
  <si>
    <t>Dirección de TIC</t>
  </si>
  <si>
    <r>
      <t xml:space="preserve">No. de informes trimestrales de gestión de seguridad de acceso a usuarios elaborados *100  /  No. de informes  de gestión de seguridad de acceso a usuario programados (4).
</t>
    </r>
    <r>
      <rPr>
        <b/>
        <sz val="10"/>
        <rFont val="Arial"/>
        <family val="2"/>
      </rPr>
      <t xml:space="preserve">
</t>
    </r>
    <r>
      <rPr>
        <sz val="10"/>
        <rFont val="Arial"/>
        <family val="2"/>
      </rPr>
      <t xml:space="preserve">No. de incidentes de seguridad de la información reportados e identificados como extracción o alteración de información de las bases de datos.
0 incidentes – Aceptable.
1 o más incidentes – No .aceptable. </t>
    </r>
  </si>
  <si>
    <t xml:space="preserve">Revisar, controlar la asignación de uso de derechos sobre gestión de usuarios y privilegios de acceso. </t>
  </si>
  <si>
    <t>No disminuye</t>
  </si>
  <si>
    <t>Procedimiento de control de acceso a usuarios y aplicación de las políticas de seguridad de la información.</t>
  </si>
  <si>
    <t>Pérdida de  imagen y credibilidad institucional.
Sometimiento a recursos legales por sanciones o demandas legales.
Daño al erario público.</t>
  </si>
  <si>
    <t>Extralimitación de funciones o privilegios de acceso a la información.</t>
  </si>
  <si>
    <t>Posibilidad de extracción o alteración no autorizada con fines de beneficio personal o hacia un particular, de información de las bases de datos de los sistemas de información que custodia la Dirección de TIC.</t>
  </si>
  <si>
    <t>Tecnológicos</t>
  </si>
  <si>
    <t>Cronograma de actividades PAA 2021, Informe de seguimiento proyecto de inversión.</t>
  </si>
  <si>
    <t>No. de solicitudes de contratación entregados oportunamente a la DAF *100 / No. total de necesidades de contratación definidas en el PAA 2021</t>
  </si>
  <si>
    <t xml:space="preserve">Dar continuidad a la elaboración y el envío oportuno de  las solicitudes de contratación y sus anexos, a la Dirección Administrativa y Financiera, de acuerdo con el PAA 2021. </t>
  </si>
  <si>
    <t>Plan Anual de Adquisiciones 2021, que contiene la proyección de las necesidades identificadas por la Dirección de TIC y la fecha de radicación de la solicitud  de contratación ante la Dirección Administrativa y Financiera.</t>
  </si>
  <si>
    <t>Afectación en la gestión y resultados del fortalecimiento de TIC.</t>
  </si>
  <si>
    <t>Retraso por parte del Proceso de Gestión de TI en el envío de los documentos para iniciar la etapa contractual.</t>
  </si>
  <si>
    <t>Posibilidad de incumplimiento en el desarrollo de las estrategias de Tecnologías de Información y las Comunicaciones, por la baja ejecución de las actividades programadas en las metas del Proyecto de Inversión responsabilidad de la Dirección de TIC.</t>
  </si>
  <si>
    <t>Memorandos comunicando los fallos condenatorios por corrupción relacionados</t>
  </si>
  <si>
    <t>Dirección de Responsabilidad Fiscal y Jurisdicción Coactiva</t>
  </si>
  <si>
    <t xml:space="preserve">Fallos condenatorios penales por corrupción relacionados con procesos de responsabilidad fiscal * 100/Denuncias por corrupción relacionados con procesos de responsabilidad fiscal
</t>
  </si>
  <si>
    <t>Revisar que las decisiones de fondo tomadas en los procesos de responsabilidad fiscal y jurisdicción coactiva estén ajustadas a la Constitución y a la ley.</t>
  </si>
  <si>
    <t>Verificación permanente de las decisiones de fondo tomadas en los procesos de responsabilidad fiscal y jurisdicción coactiva</t>
  </si>
  <si>
    <t>1. Afectación de credibilidad y confianza institucional
2. Sanciones disciplinarias               
3. Sanciones penales.</t>
  </si>
  <si>
    <t>Situaciones subjetivas del funcionario que conllevan a incumplir los marcos constitucionales, legales y éticos</t>
  </si>
  <si>
    <t>Posibilidad de tomar decisiones acomodadas  hacia un beneficio particular.</t>
  </si>
  <si>
    <t>PRFJC - Responsabilidad Fiscal y Jurisdicción Coactiva</t>
  </si>
  <si>
    <t xml:space="preserve">Listado de decisiones proferidas
</t>
  </si>
  <si>
    <t>Decisiones proferidas en los PRF mientras sea legalmente posible y no se encuentren suspendidos los términos en el periodo   
SI     100%
NO    0%</t>
  </si>
  <si>
    <t>Revisar bimestralmente las decisiones proferidas en los PRF por parte del Director (a)  de Responsabilidad Fiscal y Jurisdicción Coactiva,  el Subdirector (a)  y Gerentes de la Subdirección del proceso de Responsabilidad Fiscal.</t>
  </si>
  <si>
    <t>Verificación del nivel de sutanciación en los procesos de responsabilidad fiscal</t>
  </si>
  <si>
    <t>Monitoreo de riesgos</t>
  </si>
  <si>
    <t>Inactividad procesal que ocasiona prescripción de los procesos</t>
  </si>
  <si>
    <t xml:space="preserve">Listado de autos de comisión
</t>
  </si>
  <si>
    <t xml:space="preserve">Autos de comisión de los procesos de responsabilidad fiscal mientras sea legalmente posible y no se encuentren suspendidos los términos en el periodo 
SI: 100%
NO: 0%
</t>
  </si>
  <si>
    <t>Comisionar en el bimestre los procesos de responsabilidad fiscal a los abogados sustanciadores</t>
  </si>
  <si>
    <t>Reasignación de procesos de responsabilidad fiscal a profesionales sustanciadores</t>
  </si>
  <si>
    <t xml:space="preserve">Falta de Profesionales de planta, alta rotación interna  y traslados.
</t>
  </si>
  <si>
    <t>Actas de reunión</t>
  </si>
  <si>
    <t xml:space="preserve">Nº de monitoreos realizadas *100 / No de monitoreos programadas seis (6)
</t>
  </si>
  <si>
    <t>Monitorear bimestralmente el cumplimiento de la planeación por parte del Director (a)  de Responsabilidad Fiscal y Jurisdicción Coactiva,  el Subdirector (a)  y Gerentes de la Subdirección del proceso de Responsabilidad Fiscal.</t>
  </si>
  <si>
    <t>Revisión  bimestral del cumplimiento de la planeación por parte del Director (a) de Responsabilidad Fiscal y Jurisdicción Coactiva,  el Subdirector (a)  y Gerentes de la Subdirección del proceso de Responsabilidad Fiscal.</t>
  </si>
  <si>
    <t xml:space="preserve">1. Afectación de credibilidad y confianza  institucional.
2. Incumplimiento del impulso procesal y de la normatividad que rige el PRF.
3. Conductas disciplinables. </t>
  </si>
  <si>
    <t xml:space="preserve">Falta de continuidad en la  planeación  en los procesos de responsabilidad fiscal </t>
  </si>
  <si>
    <t>Posibilidad de que se prescriban procesos de responsabilidad fiscal - PRF.</t>
  </si>
  <si>
    <t>Actas de comité técnico
Anexos de "Declaración de independencia y conflicto de intereses" diligenciados.</t>
  </si>
  <si>
    <t>Direcciones
Sectoriales y
Dirección de
Reacción
Inmediata</t>
  </si>
  <si>
    <t xml:space="preserve">1) Número total de hallazgos que cumplen con los atributos  * 100 / Número total de hallazgos del informe final
2)Se cumple con el diligenciamiento en cada auditoría prevista en el PAD de la "Declaración de independencia y conflicto de intereses" , por parte de los auditores que ejecutan las auditorías + Nivel Directivo + Contratistas:
Si 100%
No 0%
</t>
  </si>
  <si>
    <t>1)Verificar que todos los hallazgos cumplan con los atributos de configuración del hallazgo como son: criterio, condición, causa y efecto.
2)Verificar que los integrantes del equipo auditor (planta, provisional, libre nombramiento y contratistas), es decir TODOS los Directivos, Profesionales, Contratistas, etc., no estén incursos en conflicto de intereses con el sujeto de vigilancia y control fiscal, de conformidad con lo establecido en el Estatuto Anticorrupción y disposiciones legales vigentes, asegurando el diligenciamiento del anexo de "Declaración de Independencia y conflicto de Intereses" previsto en los procedimientos.</t>
  </si>
  <si>
    <t>En Comité técnico se valida la configuración adecuada de los hallazgos y de los posibles procesos sancionatorios.</t>
  </si>
  <si>
    <t>1)Pérdida de recursos públicos, por falta de objetividad en la ejecución y seguimiento del proceso auditor.
2)Incurrir en sanciones legales por no aplicación de las normas.
3)Afectación de la Imagen de la Contraloría de Bogotá.</t>
  </si>
  <si>
    <t>Intereses económicos, políticos o personales, falta de ética profesional.</t>
  </si>
  <si>
    <t>Posibilidad de omitir información que permita configurar presuntos hallazgos y no dar traslado a las autoridades competentes, o impedir el impulso propio en un proceso sancionatorio.</t>
  </si>
  <si>
    <t>PVCGF - Vigilancia y Control a la Gestión Fiscal</t>
  </si>
  <si>
    <t>Expediente de los procesos sancionatorios</t>
  </si>
  <si>
    <t>Direcciones
Sectoriales 
y
Dirección de
Reacción
Inmediata</t>
  </si>
  <si>
    <t>N° de procesos sancionatorios con cumplimiento de términos que resolvieron recursos de reposición y en subsidio de apelación * 100 / N° de procesos sancionatorios aperturados</t>
  </si>
  <si>
    <t>Dar cumplimiento a la actividad o punto de control del procedimiento de para adelantar el proceso administrativo sancionatorio fiscal, en el sentido de garantizar el cumplimiento de los términos establecidos para resolver los recursos de reposición y en subsidio de apelación.</t>
  </si>
  <si>
    <t>Están establecidas en los puntos de control del procedimiento.</t>
  </si>
  <si>
    <t>Pérdida de competencia y adelantar proceso disciplinario al funcionario responsable del proceso sancionatorio.</t>
  </si>
  <si>
    <t>Incumplimiento de los procedimientos del Proceso, por parte de algunos servidores públicos, en cuanto a términos establecidos por la Ley.</t>
  </si>
  <si>
    <t>Posible incumplimiento de términos para resolver los recursos de reposición y en subsidio de apelación en contra de acto administrativo que imponga una multa dentro de los procesos administrativos sancionatorios.</t>
  </si>
  <si>
    <t>Acta de comité técnico</t>
  </si>
  <si>
    <t># de auditorías sin
incumplimiento de
términos *100 / # de
auditorías desarrolladas</t>
  </si>
  <si>
    <t xml:space="preserve">Verificar el cumplimiento de los términos establecidos en los procedimientos para cualquier auditoria desarrollada en el proceso auditor. </t>
  </si>
  <si>
    <t>Aplicación de los procedimientos.</t>
  </si>
  <si>
    <t>1)Iniciación de procesos disciplinarios.
2)Ocurrencia del silencio administrativo positivo.
3)Incurrir en prescripción o archivo de procesos.
4)Pérdida de credibilidad por hechos de corrupción o por inefectividad de los resultados del control fiscal.</t>
  </si>
  <si>
    <t>Deficiencias en los recursos necesarios para desarrollar el proceso auditor
Incumplimiento de los procedimientos del Proceso, por parte de algunos servidores públicos.</t>
  </si>
  <si>
    <t>Posibilidad de incumplir términos en cualquier auditoría desarrollada en el proceso auditor.</t>
  </si>
  <si>
    <r>
      <t xml:space="preserve"># de informes finales de auditoría de la vigencia sin demanda por plagio </t>
    </r>
    <r>
      <rPr>
        <b/>
        <sz val="10"/>
        <rFont val="Arial"/>
        <family val="2"/>
      </rPr>
      <t>*100</t>
    </r>
    <r>
      <rPr>
        <sz val="10"/>
        <rFont val="Arial"/>
        <family val="2"/>
      </rPr>
      <t xml:space="preserve"> / # de informes finales de auditoría de la vigencia publicados.</t>
    </r>
  </si>
  <si>
    <t>Revisar los informes finales
de auditoría en comité
técnico, acta en la cual queda
explicito el tema de las
normas de derecho de autor.</t>
  </si>
  <si>
    <t>En las mesas de trabajo se deja evidencia continua del cumplimiento de las normas relacionadas con derechos de autor.</t>
  </si>
  <si>
    <t>1)Iniciación de procesos disciplinarios. 
2)Ocasionar demandas en contra de la Entidad. 
3)Pérdida de credibilidad en los informes emitidos por el PVCG.</t>
  </si>
  <si>
    <t>Omisión en la aplicación de las normas que regulan los derechos de autor.</t>
  </si>
  <si>
    <t>Posibilidad de plagio en la elaboración de  informes de auditoría, pronunciamientos o cualquier documento oficial  al no citar fuentes bibliográfica de los textos e investigaciones consultadas.</t>
  </si>
  <si>
    <t>Acuerdos de Responsabilidad o Pactos Éticos firmados por los responsables que elaboran los productos del PEEPP</t>
  </si>
  <si>
    <t>Subdirector y Profesionales que elaboran los productos del PEEPP</t>
  </si>
  <si>
    <t>Número de productos que tienen los acuerdos de responsabilidad o
pactos éticos firmados por los profesionales que elaboran los
productos *100/Total de productos programados en el PAE (22).</t>
  </si>
  <si>
    <t>Suscribir acuerdos e responsabilidad o pactos éticos por parte de los profesionales que participan en la elaboración de los informes obligatorios, estudios estructurales y pronunciamientos.</t>
  </si>
  <si>
    <t>Revisión de las fuentes y citas en los informes, estudios y pronunciamientos.
Seguimiento permanente.</t>
  </si>
  <si>
    <t xml:space="preserve">Daño Antijurídico por Demandas contra la Entidad. </t>
  </si>
  <si>
    <t>Omisión en la aplicación de las normas que regulan los derechos de autor por parte de los funcionarios que elaboran los productos, al no citar fuentes bibliográficas de los textos e investigaciones consultadas, falta de control en el proceso de revisión y aprobación de los informes.</t>
  </si>
  <si>
    <t>Incurrir en plagio o presentación de información no veraz en alguno de los informes, estudios y pronunciamientos generados en el Proceso Estudios de Economía y Política Pública.</t>
  </si>
  <si>
    <t>PEEPP - Estudios de Economía y Política Publica</t>
  </si>
  <si>
    <t>Listado de asistencia Capacitación</t>
  </si>
  <si>
    <t>Dirección y Subdirecciones del PEEPP</t>
  </si>
  <si>
    <t>Capacitación realizada Si=100%
No= 0%</t>
  </si>
  <si>
    <t>Realizar en coordinación con la Subdirección de Capacitación, una jornada de capacitación para los funcionarios del PEEPP que incluya temas como: ética e integridad, consulta y contrastación de fuentes de información y redacción objetiva de informes.</t>
  </si>
  <si>
    <t>Verifica que los informes cumplan con los lineamientos estipulados para los mismos.</t>
  </si>
  <si>
    <t>Pérdida de credibilidad y confianza en la Contraloría de Bogotá D.C.
Afectación al control político, a la Administración Distrital y a la ciudadanía.</t>
  </si>
  <si>
    <t>Interés particular, institucional o político</t>
  </si>
  <si>
    <t>Sesgar intencionalmente el análisis de la información en la elaboración de los informes obligatorios, estudios estructurales y pronunciamientos del PEEPP, para favorecer a un tercero.</t>
  </si>
  <si>
    <t>Políticos</t>
  </si>
  <si>
    <t xml:space="preserve">Formato </t>
  </si>
  <si>
    <t>Oficina Asesora de Comunicaciones</t>
  </si>
  <si>
    <t>Formato de control y seguimiento diligenciado:
SI :100%
NO: 0%</t>
  </si>
  <si>
    <t>Diligenciar el formato de "Seguimiento y Control de la Información"  que será divulgada, una vez aprobada por la dependencia responsable de la misma.</t>
  </si>
  <si>
    <t>Aprobación de la información por parte del responsable de la dependencia que la genera, antes de ser publicada.</t>
  </si>
  <si>
    <t>Acciones en contra de la entidad.
Afecta la toma de decisiones y la imagen de la entidad.</t>
  </si>
  <si>
    <t>Uso indebido de la información.</t>
  </si>
  <si>
    <t>Inadecuado manejo de la información relacionada con los resultados de la gestión institucional.</t>
  </si>
  <si>
    <t>PPCCPI - Participación Ciudadana y Comunicación con Partes Interesadas</t>
  </si>
  <si>
    <t>Cronograma</t>
  </si>
  <si>
    <t>Dirección de Participación Ciudadana</t>
  </si>
  <si>
    <t>Cronograma elaborado e implementado:
SI :100%
NO: 0%</t>
  </si>
  <si>
    <t>Planificar las actividades relacionadas con acciones de diálogo, acciones de formación y medición de la percepción, con el fin de vincular a la ciudadanía al ejercicio del control fiscal a través del control social.</t>
  </si>
  <si>
    <t>Monitoreo mensual al cronograma.</t>
  </si>
  <si>
    <t>Percepción negativa hacia la entidad y dificultades de convocatoria.
Afectación en la gestión y los resultados.</t>
  </si>
  <si>
    <t xml:space="preserve">Deficiencias en la Planeación y dificultades logísticas que se presenten en el marco del desarrollo de las actividades </t>
  </si>
  <si>
    <t>Improvisación en la realización de las actividades del control social.</t>
  </si>
  <si>
    <t>Informe de PQRS y Proposiciones</t>
  </si>
  <si>
    <t>Centro de Atención al Ciudadano.</t>
  </si>
  <si>
    <t>Cantidad de PQRS y Proposiciones atendidas a las partes interesadas * 100 /Cantidad de PQRS y Proposiciones presentadas por las partes interesadas.</t>
  </si>
  <si>
    <t>Atender oportunamente los requerimientos que son competencia de la entidad (peticiones, quejas, reclamos, sugerencias - PQRS y proposiciones), presentados por las partes interesadas.</t>
  </si>
  <si>
    <t>Puntos de control establecidos en el procedimiento para la recepción y trámite del derecho de petición.</t>
  </si>
  <si>
    <t>Percepción negativa de la ciudadanía y del Concejo al no ver resueltas sus expectativas.</t>
  </si>
  <si>
    <t>Desconocimiento por parte del funcionario responsable de dar trámite al requerimiento.</t>
  </si>
  <si>
    <t>Inadecuada atención a los requerimientos presentados por la ciudadanía y el Concejo de Bogotá, (peticiones, quejas, reclamos, sugerencias - PQRS y proposiciones).</t>
  </si>
  <si>
    <t>Directrices y lineamientos</t>
  </si>
  <si>
    <t>Dirección de Planeación</t>
  </si>
  <si>
    <t>No. De directrices y/o lineamientos emitidas * 100 / No. Directrices y/o lineamientos programados (5).</t>
  </si>
  <si>
    <t>Emitir lineamientos precisos y oportunos para la adecuada planeación, seguimiento y evaluación de la orientación institucional.</t>
  </si>
  <si>
    <t>Socialización de lineamientos  y directrices institucionales.</t>
  </si>
  <si>
    <t>Incumplimiento de los objetivo y metas institucionales. 
Observaciones formuladas por los entes de control por incumplimiento  de términos.
Pérdida de la certificación del Sistema de Gestión de la Calidad de la Entidad.</t>
  </si>
  <si>
    <t>Deficiencia en la calidad y oportunidad de la información recibida de los procesos del SIG para la evaluación de la gestión e  incumplimiento de los requisitos de la norma ISO 9001:2015.</t>
  </si>
  <si>
    <t>Posible incumplimiento de los términos establecidos para difundir  la orientación estratégica y evaluar la gestión la Entidad.</t>
  </si>
  <si>
    <t>PDE   - Direccionamiento Estratégico</t>
  </si>
  <si>
    <t>E (extrema)</t>
  </si>
  <si>
    <t>Actividades de Control</t>
  </si>
  <si>
    <t>Tipos de Control</t>
  </si>
  <si>
    <t>Fecha Final</t>
  </si>
  <si>
    <t>Fecha Inicio</t>
  </si>
  <si>
    <t>A (alta)</t>
  </si>
  <si>
    <t>M (moderada)</t>
  </si>
  <si>
    <t>Debe establecer acciones para fortalecer el control SI/NO</t>
  </si>
  <si>
    <t>Solidez Individual de cada control</t>
  </si>
  <si>
    <t>Rango de calificación de la ejecución del control</t>
  </si>
  <si>
    <t>El control se ejecuta de manera consistente por parte del responsable</t>
  </si>
  <si>
    <t>Resultado de la calificación del diseño del control</t>
  </si>
  <si>
    <t>Peso de la Evaluación del Diseño del Control</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</si>
  <si>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</si>
  <si>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</si>
  <si>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¿La fuente de información que se utiliza en el desarrollo del control es información confiable que permita mitigar el riesgo?</t>
  </si>
  <si>
    <t>¿Las actividades que se desarrollan en el control realmente buscan por si sola prevenir o detectar las causas que pueden dar origen al riesgo, ejemplo Verificar, Validar Cotejar, Comparar, Revisar, etc.?</t>
  </si>
  <si>
    <t xml:space="preserve"> ¿La oportunidad en que se ejecuta el control ayuda a prevenir la mitigación del riesgo o a detectar la materialización del riesgo de manera oportuna?</t>
  </si>
  <si>
    <t>campo oculto</t>
  </si>
  <si>
    <t xml:space="preserve"> ¿El responsable tiene la autoridad y adecuada segregación de funciones en la ejecución del control?</t>
  </si>
  <si>
    <t>¿Existe un responsable asignado a la ejecución del control?</t>
  </si>
  <si>
    <t>M (Moderada)</t>
  </si>
  <si>
    <t>B (baja)</t>
  </si>
  <si>
    <t># de columnas en la matriz de riesgo que se desplaza en el eje de impacto</t>
  </si>
  <si>
    <t># de columnas en la matriz de riesgo que se desplaza en el eje de la probabilidad</t>
  </si>
  <si>
    <t>Resultado de la ejecución del control
Anexo Tabla No 12</t>
  </si>
  <si>
    <r>
      <t xml:space="preserve">Resultados del diseño del control
</t>
    </r>
    <r>
      <rPr>
        <b/>
        <sz val="8"/>
        <rFont val="Arial"/>
        <family val="2"/>
      </rPr>
      <t>Anexo Tabla No 11</t>
    </r>
  </si>
  <si>
    <t>6. Evidencia de la ejecución del control</t>
  </si>
  <si>
    <t>5. Qué pasa con las observaciones y desviaciones</t>
  </si>
  <si>
    <t>4. Cómo se realiza la actividad de control</t>
  </si>
  <si>
    <t>3. Propósito</t>
  </si>
  <si>
    <t>2. Periodicidad</t>
  </si>
  <si>
    <t>1. Responsable</t>
  </si>
  <si>
    <t>Zona del riesgo</t>
  </si>
  <si>
    <t>Impacto</t>
  </si>
  <si>
    <t>Probabilidad</t>
  </si>
  <si>
    <t>Período de ejecución</t>
  </si>
  <si>
    <t>Registro</t>
  </si>
  <si>
    <t>Área
Responsable</t>
  </si>
  <si>
    <t>Indicador</t>
  </si>
  <si>
    <t>Actividades de Control /
Acciones</t>
  </si>
  <si>
    <t>Medida de Tratamiento del Riesgo</t>
  </si>
  <si>
    <t>Riesgo Residual</t>
  </si>
  <si>
    <r>
      <t xml:space="preserve">RESULTADOS DE LOS DESPLAZAMIENTOS DE LA PROBABILIDAD Y DEL IMPACTO DE LOS RIESGOS 
</t>
    </r>
    <r>
      <rPr>
        <b/>
        <sz val="8"/>
        <rFont val="Arial"/>
        <family val="2"/>
      </rPr>
      <t>Anexo Tabla No 15</t>
    </r>
  </si>
  <si>
    <t>CONTROLES AYUDAN A DISMINUIR IMPACTO</t>
  </si>
  <si>
    <t>CONTROLES AYUDAN A DISMINUIR LA PROBABILIDAD</t>
  </si>
  <si>
    <t>SOLIDEZ DEL CONJUNTO DE CONTROLES
Anexo Tabla No 14</t>
  </si>
  <si>
    <r>
      <t xml:space="preserve">CALIFICACIÓN DE LA SOLIDEZ DE CADA CONTROL
(Resultado de la calificación del diseño + Resultado de la calificación de la ejecución + solidez individual de cada control)
</t>
    </r>
    <r>
      <rPr>
        <b/>
        <sz val="8"/>
        <rFont val="Arial"/>
        <family val="2"/>
      </rPr>
      <t>Anexo Tabla No 13</t>
    </r>
  </si>
  <si>
    <t>EJECUCIÓN DEL CONTROL</t>
  </si>
  <si>
    <r>
      <t xml:space="preserve">ANALISIS Y EVALUACIÓN DEL DISEÑO DEL CONTROL
</t>
    </r>
    <r>
      <rPr>
        <b/>
        <sz val="8"/>
        <rFont val="Arial"/>
        <family val="2"/>
      </rPr>
      <t>Anexo Tabla No 10</t>
    </r>
  </si>
  <si>
    <r>
      <t xml:space="preserve">Controles Existentes
</t>
    </r>
    <r>
      <rPr>
        <b/>
        <sz val="8"/>
        <rFont val="Arial"/>
        <family val="2"/>
      </rPr>
      <t xml:space="preserve">Anexo Tabla No. 8 </t>
    </r>
  </si>
  <si>
    <t>Riesgo Inherente</t>
  </si>
  <si>
    <t>Observaciones</t>
  </si>
  <si>
    <t>Estado
A: Abierto
M: Mitigado
MA: Materializado</t>
  </si>
  <si>
    <t>Verificación Acciones adelantadas</t>
  </si>
  <si>
    <t>Nivel de avance del Indicador</t>
  </si>
  <si>
    <t>Monitoreo Acciones</t>
  </si>
  <si>
    <t>Tratamiento de Riesgos</t>
  </si>
  <si>
    <r>
      <t>Evaluación de riesgo</t>
    </r>
    <r>
      <rPr>
        <b/>
        <u/>
        <sz val="10"/>
        <rFont val="Arial"/>
        <family val="2"/>
      </rPr>
      <t xml:space="preserve"> </t>
    </r>
  </si>
  <si>
    <t>Análisis de riesgo</t>
  </si>
  <si>
    <t>Consecuencias</t>
  </si>
  <si>
    <t>Causa</t>
  </si>
  <si>
    <t>Tipo de Riesgo</t>
  </si>
  <si>
    <t>Descripción del Riesgo</t>
  </si>
  <si>
    <t>Proceso</t>
  </si>
  <si>
    <t>Interno</t>
  </si>
  <si>
    <t>Externo</t>
  </si>
  <si>
    <t>Seguimiento y Verificación
(Oficina de Control Interno)</t>
  </si>
  <si>
    <t>Monitoreo y Revisión
(Responsable del Proceso)</t>
  </si>
  <si>
    <t xml:space="preserve">Valoración del Riesgo </t>
  </si>
  <si>
    <t>Identificación del riesgo</t>
  </si>
  <si>
    <t>Contexto de la organización</t>
  </si>
  <si>
    <t>Entidad: CONTRALORIA DE BOGOTA D.C</t>
  </si>
  <si>
    <t>Página X de X</t>
  </si>
  <si>
    <t>Código documento:PDE-07
Versión 2.0</t>
  </si>
  <si>
    <t>Código formato: PDE-07-01
Versión 5.0</t>
  </si>
  <si>
    <t xml:space="preserve">            </t>
  </si>
  <si>
    <t>ANEXO 1. MAPA DE RIESGOS DE CORRUPCIÓN - Vigencia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</si>
</sst>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8"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sz val="11"/>
      <name val="Arial"/>
      <family val="2"/>
    </font>
    <font>
      <b/>
      <sz val="9"/>
      <name val="Arial"/>
      <family val="2"/>
    </font>
    <font>
      <sz val="11"/>
      <name val="Calibri"/>
      <family val="2"/>
      <scheme val="minor"/>
    </font>
    <font>
      <b/>
      <sz val="10"/>
      <name val="Arial"/>
      <family val="2"/>
    </font>
    <font>
      <b/>
      <sz val="10"/>
      <color rgb="FFFF0000"/>
      <name val="Arial"/>
      <family val="2"/>
    </font>
    <font>
      <b/>
      <sz val="8"/>
      <name val="Arial"/>
      <family val="2"/>
    </font>
    <font>
      <b/>
      <u/>
      <sz val="10"/>
      <name val="Arial"/>
      <family val="2"/>
    </font>
    <font>
      <b/>
      <sz val="11"/>
      <name val="Arial"/>
      <family val="2"/>
    </font>
    <font>
      <b/>
      <sz val="10"/>
      <name val="Calibri"/>
      <family val="2"/>
      <scheme val="minor"/>
    </font>
    <font>
      <sz val="12"/>
      <name val="Arial"/>
      <family val="2"/>
    </font>
    <font>
      <b/>
      <sz val="16"/>
      <name val="Calibri"/>
      <family val="2"/>
      <scheme val="minor"/>
    </font>
    <font>
      <sz val="9"/>
      <color indexed="81"/>
      <name val="Tahoma"/>
      <family val="2"/>
    </font>
    <font>
      <b/>
      <sz val="9"/>
      <color indexed="81"/>
      <name val="Tahoma"/>
      <family val="2"/>
    </font>
    <font>
      <sz val="11"/>
      <color rgb="FF000000"/>
      <name val="Calibri"/>
      <family val="2"/>
    </font>
  </fonts>
  <fills count="12">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indexed="10"/>
        <bgColor indexed="64"/>
      </patternFill>
    </fill>
    <fill>
      <patternFill patternType="solid">
        <fgColor indexed="51"/>
        <bgColor indexed="64"/>
      </patternFill>
    </fill>
    <fill>
      <patternFill patternType="solid">
        <fgColor indexed="13"/>
        <bgColor indexed="64"/>
      </patternFill>
    </fill>
    <fill>
      <patternFill patternType="solid">
        <fgColor indexed="5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medium">
        <color auto="1"/>
      </top>
      <bottom style="thin">
        <color auto="1"/>
      </bottom>
      <diagonal/>
    </border>
    <border>
      <left style="thin">
        <color indexed="64"/>
      </left>
      <right style="medium">
        <color indexed="64"/>
      </right>
      <top style="thin">
        <color indexed="64"/>
      </top>
      <bottom/>
      <diagonal/>
    </border>
    <border>
      <left style="medium">
        <color auto="1"/>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s>
  <cellStyleXfs count="3">
    <xf numFmtId="0" fontId="0" fillId="0" borderId="0"/>
    <xf numFmtId="43" fontId="1" fillId="0" borderId="0" applyFont="0" applyFill="0" applyBorder="0" applyAlignment="0" applyProtection="0"/>
    <xf numFmtId="0" fontId="2" fillId="0" borderId="0"/>
  </cellStyleXfs>
  <cellXfs count="109">
    <xf numFmtId="0" fontId="0" fillId="0" borderId="0" xfId="0"/>
    <xf numFmtId="0" fontId="2" fillId="0" borderId="0" xfId="2"/>
    <xf numFmtId="0" fontId="3" fillId="0" borderId="0" xfId="0" applyFont="1" applyFill="1" applyAlignment="1" applyProtection="1">
      <alignment horizontal="center" vertical="center" wrapText="1"/>
    </xf>
    <xf numFmtId="0" fontId="2" fillId="0" borderId="1" xfId="2" applyFont="1" applyBorder="1" applyAlignment="1" applyProtection="1">
      <alignment horizontal="center" vertical="center" wrapText="1"/>
      <protection locked="0"/>
    </xf>
    <xf numFmtId="14" fontId="2" fillId="2" borderId="1" xfId="2" applyNumberFormat="1" applyFont="1" applyFill="1" applyBorder="1" applyAlignment="1" applyProtection="1">
      <alignment horizontal="center" vertical="center" wrapText="1"/>
      <protection locked="0"/>
    </xf>
    <xf numFmtId="0" fontId="2" fillId="2" borderId="1" xfId="2" applyFont="1" applyFill="1" applyBorder="1" applyAlignment="1" applyProtection="1">
      <alignment horizontal="justify" vertical="center" wrapText="1"/>
      <protection locked="0"/>
    </xf>
    <xf numFmtId="0" fontId="2" fillId="2" borderId="1" xfId="2" applyFont="1" applyFill="1" applyBorder="1" applyAlignment="1" applyProtection="1">
      <alignment horizontal="center" vertical="center" wrapText="1"/>
      <protection locked="0"/>
    </xf>
    <xf numFmtId="0" fontId="2" fillId="2" borderId="1"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3" borderId="1" xfId="2" applyFont="1" applyFill="1" applyBorder="1" applyAlignment="1">
      <alignment horizontal="center" vertical="center" wrapText="1"/>
    </xf>
    <xf numFmtId="2" fontId="5" fillId="2" borderId="1" xfId="1" applyNumberFormat="1" applyFont="1" applyFill="1" applyBorder="1" applyAlignment="1" applyProtection="1">
      <alignment horizontal="center" vertical="center" wrapText="1"/>
      <protection locked="0"/>
    </xf>
    <xf numFmtId="2" fontId="5" fillId="0" borderId="1" xfId="1" applyNumberFormat="1" applyFont="1" applyFill="1" applyBorder="1" applyAlignment="1" applyProtection="1">
      <alignment horizontal="center" vertical="center" wrapText="1"/>
      <protection locked="0"/>
    </xf>
    <xf numFmtId="2" fontId="5" fillId="3" borderId="1" xfId="1" applyNumberFormat="1" applyFont="1" applyFill="1" applyBorder="1" applyAlignment="1" applyProtection="1">
      <alignment horizontal="center" vertical="center" wrapText="1"/>
    </xf>
    <xf numFmtId="1" fontId="4" fillId="3" borderId="1" xfId="2" applyNumberFormat="1" applyFont="1" applyFill="1" applyBorder="1" applyAlignment="1">
      <alignment horizontal="center" vertical="center" wrapText="1"/>
    </xf>
    <xf numFmtId="2" fontId="5" fillId="2" borderId="1" xfId="1" applyNumberFormat="1" applyFont="1" applyFill="1" applyBorder="1" applyAlignment="1" applyProtection="1">
      <alignment horizontal="center" vertical="center" wrapText="1"/>
    </xf>
    <xf numFmtId="1" fontId="5" fillId="3" borderId="1" xfId="1" applyNumberFormat="1" applyFont="1" applyFill="1" applyBorder="1" applyAlignment="1" applyProtection="1">
      <alignment horizontal="center" vertical="center" wrapText="1"/>
    </xf>
    <xf numFmtId="0" fontId="5" fillId="2" borderId="1" xfId="2" applyFont="1" applyFill="1" applyBorder="1" applyAlignment="1" applyProtection="1">
      <alignment horizontal="center" vertical="center" wrapText="1"/>
    </xf>
    <xf numFmtId="0" fontId="5" fillId="0" borderId="1" xfId="2" applyFont="1" applyFill="1" applyBorder="1" applyAlignment="1" applyProtection="1">
      <alignment horizontal="center" vertical="center" wrapText="1"/>
      <protection locked="0"/>
    </xf>
    <xf numFmtId="0" fontId="2" fillId="2" borderId="1" xfId="2" applyFont="1" applyFill="1" applyBorder="1" applyAlignment="1" applyProtection="1">
      <alignment vertical="center" wrapText="1"/>
      <protection locked="0"/>
    </xf>
    <xf numFmtId="0" fontId="2" fillId="0" borderId="1" xfId="2" applyFont="1" applyBorder="1" applyAlignment="1" applyProtection="1">
      <alignment vertical="center" wrapText="1"/>
      <protection locked="0"/>
    </xf>
    <xf numFmtId="0" fontId="2" fillId="2" borderId="1" xfId="2" applyFont="1" applyFill="1" applyBorder="1" applyAlignment="1">
      <alignment horizontal="justify" vertical="center" wrapText="1"/>
    </xf>
    <xf numFmtId="0" fontId="2" fillId="2" borderId="2" xfId="2" applyFont="1" applyFill="1" applyBorder="1" applyAlignment="1" applyProtection="1">
      <alignment horizontal="center" vertical="center" wrapText="1"/>
      <protection locked="0"/>
    </xf>
    <xf numFmtId="0" fontId="2" fillId="2" borderId="2" xfId="2" applyFont="1" applyFill="1" applyBorder="1" applyAlignment="1" applyProtection="1">
      <alignment horizontal="justify" vertical="center" wrapText="1"/>
      <protection locked="0"/>
    </xf>
    <xf numFmtId="0" fontId="6" fillId="2" borderId="1" xfId="2" applyFont="1" applyFill="1" applyBorder="1" applyAlignment="1" applyProtection="1">
      <alignment vertical="center" wrapText="1"/>
      <protection locked="0"/>
    </xf>
    <xf numFmtId="0" fontId="2" fillId="2" borderId="5" xfId="2" applyFont="1" applyFill="1" applyBorder="1" applyAlignment="1" applyProtection="1">
      <alignment vertical="center" wrapText="1"/>
      <protection locked="0"/>
    </xf>
    <xf numFmtId="14" fontId="2" fillId="0" borderId="1" xfId="2" applyNumberFormat="1" applyFont="1" applyBorder="1" applyAlignment="1" applyProtection="1">
      <alignment horizontal="center" vertical="center" wrapText="1"/>
      <protection locked="0"/>
    </xf>
    <xf numFmtId="0" fontId="2" fillId="0" borderId="1" xfId="2" applyFont="1" applyBorder="1" applyAlignment="1" applyProtection="1">
      <alignment horizontal="justify" vertical="center" wrapText="1"/>
      <protection locked="0"/>
    </xf>
    <xf numFmtId="0" fontId="2" fillId="0" borderId="1" xfId="2" applyFont="1" applyBorder="1" applyAlignment="1">
      <alignment horizontal="center" vertical="center" wrapText="1"/>
    </xf>
    <xf numFmtId="0" fontId="4" fillId="0" borderId="1" xfId="2" applyFont="1" applyBorder="1" applyAlignment="1">
      <alignment horizontal="center" vertical="center" wrapText="1"/>
    </xf>
    <xf numFmtId="0" fontId="5" fillId="0" borderId="1" xfId="2" applyFont="1" applyFill="1" applyBorder="1" applyAlignment="1" applyProtection="1">
      <alignment horizontal="center" vertical="center" wrapText="1"/>
    </xf>
    <xf numFmtId="0" fontId="6" fillId="2" borderId="1" xfId="2" applyFont="1" applyFill="1" applyBorder="1" applyAlignment="1" applyProtection="1">
      <alignment horizontal="justify" vertical="center" wrapText="1"/>
      <protection locked="0"/>
    </xf>
    <xf numFmtId="14" fontId="2" fillId="2" borderId="1" xfId="2" applyNumberFormat="1" applyFont="1" applyFill="1" applyBorder="1" applyAlignment="1" applyProtection="1">
      <alignment horizontal="justify" vertical="center" wrapText="1"/>
      <protection locked="0"/>
    </xf>
    <xf numFmtId="0" fontId="2" fillId="2" borderId="1" xfId="2" applyFont="1" applyFill="1" applyBorder="1" applyAlignment="1" applyProtection="1">
      <alignment horizontal="left" vertical="center" wrapText="1"/>
      <protection locked="0"/>
    </xf>
    <xf numFmtId="0" fontId="3" fillId="0" borderId="1" xfId="0" applyFont="1" applyFill="1" applyBorder="1" applyAlignment="1" applyProtection="1">
      <alignment horizontal="center" vertical="center" wrapText="1"/>
    </xf>
    <xf numFmtId="0" fontId="4" fillId="4" borderId="1" xfId="2" applyFont="1" applyFill="1" applyBorder="1" applyAlignment="1">
      <alignment horizontal="center" vertical="center" wrapText="1"/>
    </xf>
    <xf numFmtId="0" fontId="2" fillId="2" borderId="1" xfId="0" applyFont="1" applyFill="1" applyBorder="1" applyAlignment="1" applyProtection="1">
      <alignment horizontal="justify" vertical="center" wrapText="1"/>
      <protection locked="0"/>
    </xf>
    <xf numFmtId="0" fontId="2" fillId="0" borderId="0" xfId="2" applyProtection="1"/>
    <xf numFmtId="0" fontId="8" fillId="5" borderId="1" xfId="0" applyFont="1" applyFill="1" applyBorder="1" applyAlignment="1">
      <alignment horizontal="center" vertical="center" wrapText="1"/>
    </xf>
    <xf numFmtId="0" fontId="7" fillId="6" borderId="1" xfId="2" applyFont="1" applyFill="1" applyBorder="1" applyAlignment="1">
      <alignment horizontal="center" vertical="center" wrapText="1"/>
    </xf>
    <xf numFmtId="0" fontId="7" fillId="7" borderId="1" xfId="2" applyFont="1" applyFill="1" applyBorder="1" applyAlignment="1" applyProtection="1">
      <alignment horizontal="center" vertical="center" wrapText="1"/>
    </xf>
    <xf numFmtId="0" fontId="7" fillId="8" borderId="1" xfId="0" applyFont="1" applyFill="1" applyBorder="1" applyAlignment="1" applyProtection="1">
      <alignment horizontal="center" vertical="center" wrapText="1"/>
    </xf>
    <xf numFmtId="0" fontId="7" fillId="7" borderId="1" xfId="2" applyFont="1" applyFill="1" applyBorder="1" applyAlignment="1" applyProtection="1">
      <alignment horizontal="center" vertical="center" textRotation="90" wrapText="1"/>
    </xf>
    <xf numFmtId="0" fontId="5" fillId="7" borderId="1" xfId="0" applyFont="1" applyFill="1" applyBorder="1" applyAlignment="1" applyProtection="1">
      <alignment horizontal="center" vertical="center" wrapText="1"/>
    </xf>
    <xf numFmtId="0" fontId="5" fillId="7" borderId="1" xfId="0" applyFont="1" applyFill="1" applyBorder="1" applyAlignment="1" applyProtection="1">
      <alignment vertical="center" wrapText="1"/>
    </xf>
    <xf numFmtId="2" fontId="7" fillId="7" borderId="1" xfId="1" applyNumberFormat="1" applyFont="1" applyFill="1" applyBorder="1" applyAlignment="1" applyProtection="1">
      <alignment horizontal="center" vertical="center" wrapText="1"/>
    </xf>
    <xf numFmtId="0" fontId="7" fillId="7" borderId="1" xfId="0" applyFont="1" applyFill="1" applyBorder="1" applyAlignment="1" applyProtection="1">
      <alignment horizontal="center" vertical="center" wrapText="1"/>
    </xf>
    <xf numFmtId="0" fontId="7" fillId="7" borderId="1" xfId="2" applyFont="1" applyFill="1" applyBorder="1" applyAlignment="1" applyProtection="1">
      <alignment vertical="center" wrapText="1"/>
    </xf>
    <xf numFmtId="0" fontId="7" fillId="9" borderId="1" xfId="0" applyFont="1" applyFill="1" applyBorder="1" applyAlignment="1" applyProtection="1">
      <alignment horizontal="center" vertical="center" wrapText="1"/>
    </xf>
    <xf numFmtId="0" fontId="7" fillId="10" borderId="1" xfId="0" applyFont="1" applyFill="1" applyBorder="1" applyAlignment="1" applyProtection="1">
      <alignment horizontal="center" vertical="center" wrapText="1"/>
    </xf>
    <xf numFmtId="0" fontId="7" fillId="11" borderId="1" xfId="0" applyFont="1" applyFill="1" applyBorder="1" applyAlignment="1" applyProtection="1">
      <alignment horizontal="center" vertical="center" wrapText="1"/>
    </xf>
    <xf numFmtId="0" fontId="7" fillId="7" borderId="1" xfId="2" applyFont="1" applyFill="1" applyBorder="1" applyAlignment="1" applyProtection="1">
      <alignment horizontal="center" vertical="center" textRotation="89" wrapText="1"/>
    </xf>
    <xf numFmtId="0" fontId="7" fillId="7" borderId="1" xfId="2" applyFont="1" applyFill="1" applyBorder="1" applyAlignment="1">
      <alignment vertical="center" wrapText="1"/>
    </xf>
    <xf numFmtId="0" fontId="11" fillId="7" borderId="1" xfId="2" applyFont="1" applyFill="1" applyBorder="1" applyAlignment="1" applyProtection="1">
      <alignment horizontal="center" vertical="center" wrapText="1"/>
    </xf>
    <xf numFmtId="0" fontId="7" fillId="6" borderId="1" xfId="2" applyFont="1" applyFill="1" applyBorder="1" applyAlignment="1" applyProtection="1">
      <alignment horizontal="center" vertical="center" wrapText="1"/>
    </xf>
    <xf numFmtId="0" fontId="8" fillId="5" borderId="1" xfId="0" applyFont="1" applyFill="1" applyBorder="1" applyAlignment="1" applyProtection="1">
      <alignment horizontal="center" vertical="center" wrapText="1"/>
    </xf>
    <xf numFmtId="0" fontId="14" fillId="0" borderId="11" xfId="2" applyFont="1" applyBorder="1" applyAlignment="1">
      <alignment horizontal="center" vertical="center" wrapText="1"/>
    </xf>
    <xf numFmtId="0" fontId="14" fillId="0" borderId="5" xfId="2" applyFont="1" applyBorder="1" applyAlignment="1">
      <alignment horizontal="center" vertical="center" wrapText="1"/>
    </xf>
    <xf numFmtId="0" fontId="14" fillId="0" borderId="9" xfId="2" applyFont="1" applyBorder="1" applyAlignment="1">
      <alignment horizontal="center" vertical="center" wrapText="1"/>
    </xf>
    <xf numFmtId="0" fontId="14" fillId="0" borderId="1" xfId="2" applyFont="1" applyBorder="1" applyAlignment="1">
      <alignment horizontal="center" vertical="center" wrapText="1"/>
    </xf>
    <xf numFmtId="0" fontId="14" fillId="0" borderId="5" xfId="2" applyFont="1" applyBorder="1" applyAlignment="1" applyProtection="1">
      <alignment horizontal="center" vertical="center" wrapText="1"/>
      <protection locked="0"/>
    </xf>
    <xf numFmtId="0" fontId="14" fillId="0" borderId="1" xfId="2" applyFont="1" applyBorder="1" applyAlignment="1" applyProtection="1">
      <alignment horizontal="center" vertical="center" wrapText="1"/>
      <protection locked="0"/>
    </xf>
    <xf numFmtId="0" fontId="13" fillId="0" borderId="5" xfId="2" applyFont="1" applyBorder="1" applyAlignment="1">
      <alignment horizontal="left" vertical="center" wrapText="1"/>
    </xf>
    <xf numFmtId="0" fontId="13" fillId="0" borderId="10" xfId="2" applyFont="1" applyBorder="1" applyAlignment="1">
      <alignment horizontal="left" vertical="center" wrapText="1"/>
    </xf>
    <xf numFmtId="0" fontId="13" fillId="0" borderId="1" xfId="2" applyFont="1" applyBorder="1" applyAlignment="1">
      <alignment horizontal="left" vertical="center" wrapText="1"/>
    </xf>
    <xf numFmtId="0" fontId="13" fillId="0" borderId="8" xfId="2" applyFont="1" applyBorder="1" applyAlignment="1">
      <alignment horizontal="left" vertical="center" wrapText="1"/>
    </xf>
    <xf numFmtId="0" fontId="12" fillId="0" borderId="7" xfId="2" applyFont="1" applyBorder="1" applyAlignment="1">
      <alignment horizontal="left" vertical="center" wrapText="1"/>
    </xf>
    <xf numFmtId="0" fontId="12" fillId="0" borderId="4" xfId="2" applyFont="1" applyBorder="1" applyAlignment="1">
      <alignment horizontal="left" vertical="center" wrapText="1"/>
    </xf>
    <xf numFmtId="0" fontId="12" fillId="0" borderId="6" xfId="2" applyFont="1" applyBorder="1" applyAlignment="1">
      <alignment horizontal="left" vertical="center" wrapText="1"/>
    </xf>
    <xf numFmtId="0" fontId="7" fillId="7" borderId="1" xfId="2" applyFont="1" applyFill="1" applyBorder="1" applyAlignment="1">
      <alignment horizontal="center" vertical="center" wrapText="1"/>
    </xf>
    <xf numFmtId="0" fontId="7" fillId="6" borderId="1" xfId="2" applyFont="1" applyFill="1" applyBorder="1" applyAlignment="1">
      <alignment horizontal="center" vertical="center" wrapText="1"/>
    </xf>
    <xf numFmtId="0" fontId="5" fillId="7" borderId="1" xfId="0" applyFont="1" applyFill="1" applyBorder="1" applyAlignment="1" applyProtection="1">
      <alignment horizontal="center" vertical="center" wrapText="1"/>
    </xf>
    <xf numFmtId="0" fontId="5" fillId="7" borderId="1" xfId="2" applyFont="1" applyFill="1" applyBorder="1" applyAlignment="1" applyProtection="1">
      <alignment horizontal="center" vertical="center" wrapText="1"/>
    </xf>
    <xf numFmtId="0" fontId="7" fillId="7" borderId="1" xfId="2" applyFont="1" applyFill="1" applyBorder="1" applyAlignment="1" applyProtection="1">
      <alignment horizontal="center" vertical="center" wrapText="1"/>
    </xf>
    <xf numFmtId="0" fontId="8" fillId="5" borderId="1" xfId="0" applyFont="1" applyFill="1" applyBorder="1" applyAlignment="1">
      <alignment horizontal="center" vertical="center" wrapText="1"/>
    </xf>
    <xf numFmtId="2" fontId="7" fillId="7" borderId="1" xfId="1" applyNumberFormat="1" applyFont="1" applyFill="1" applyBorder="1" applyAlignment="1" applyProtection="1">
      <alignment horizontal="center" vertical="center" wrapText="1"/>
    </xf>
    <xf numFmtId="0" fontId="7" fillId="7" borderId="1" xfId="0" applyFont="1" applyFill="1" applyBorder="1" applyAlignment="1" applyProtection="1">
      <alignment horizontal="center" vertical="center" wrapText="1"/>
    </xf>
    <xf numFmtId="0" fontId="7" fillId="7" borderId="1" xfId="2" applyFont="1" applyFill="1" applyBorder="1" applyAlignment="1" applyProtection="1">
      <alignment horizontal="center" vertical="center" textRotation="90" wrapText="1"/>
    </xf>
    <xf numFmtId="0" fontId="2" fillId="2" borderId="4" xfId="2" applyFont="1" applyFill="1" applyBorder="1" applyAlignment="1" applyProtection="1">
      <alignment horizontal="center" vertical="center" wrapText="1"/>
      <protection locked="0"/>
    </xf>
    <xf numFmtId="0" fontId="2" fillId="2" borderId="2" xfId="2" applyFont="1" applyFill="1" applyBorder="1" applyAlignment="1" applyProtection="1">
      <alignment horizontal="center" vertical="center" wrapText="1"/>
      <protection locked="0"/>
    </xf>
    <xf numFmtId="0" fontId="2" fillId="2" borderId="3" xfId="2" applyFont="1" applyFill="1" applyBorder="1" applyAlignment="1" applyProtection="1">
      <alignment horizontal="center" vertical="center" wrapText="1"/>
      <protection locked="0"/>
    </xf>
    <xf numFmtId="0" fontId="2" fillId="2" borderId="4" xfId="2" applyFont="1" applyFill="1" applyBorder="1" applyAlignment="1">
      <alignment horizontal="center" vertical="center" wrapText="1"/>
    </xf>
    <xf numFmtId="0" fontId="2" fillId="2" borderId="2" xfId="2" applyFont="1" applyFill="1" applyBorder="1" applyAlignment="1">
      <alignment horizontal="center" vertical="center" wrapText="1"/>
    </xf>
    <xf numFmtId="0" fontId="2" fillId="2" borderId="3" xfId="2" applyFont="1" applyFill="1" applyBorder="1" applyAlignment="1">
      <alignment horizontal="center" vertical="center" wrapText="1"/>
    </xf>
    <xf numFmtId="0" fontId="4" fillId="2" borderId="4"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4" fillId="2" borderId="3" xfId="2" applyFont="1" applyFill="1" applyBorder="1" applyAlignment="1">
      <alignment horizontal="center" vertical="center" wrapText="1"/>
    </xf>
    <xf numFmtId="14" fontId="2" fillId="2" borderId="4" xfId="2" applyNumberFormat="1" applyFont="1" applyFill="1" applyBorder="1" applyAlignment="1" applyProtection="1">
      <alignment horizontal="center" vertical="center" wrapText="1"/>
      <protection locked="0"/>
    </xf>
    <xf numFmtId="14" fontId="2" fillId="2" borderId="2" xfId="2" applyNumberFormat="1" applyFont="1" applyFill="1" applyBorder="1" applyAlignment="1" applyProtection="1">
      <alignment horizontal="center" vertical="center" wrapText="1"/>
      <protection locked="0"/>
    </xf>
    <xf numFmtId="14" fontId="2" fillId="2" borderId="3" xfId="2" applyNumberFormat="1" applyFont="1" applyFill="1" applyBorder="1" applyAlignment="1" applyProtection="1">
      <alignment horizontal="center" vertical="center" wrapText="1"/>
      <protection locked="0"/>
    </xf>
    <xf numFmtId="0" fontId="2" fillId="0" borderId="1" xfId="2" applyFont="1" applyBorder="1" applyAlignment="1" applyProtection="1">
      <alignment horizontal="center" vertical="center" wrapText="1"/>
      <protection locked="0"/>
    </xf>
    <xf numFmtId="0" fontId="2" fillId="2" borderId="1" xfId="2" applyFont="1" applyFill="1" applyBorder="1" applyAlignment="1" applyProtection="1">
      <alignment horizontal="center" vertical="center" wrapText="1"/>
      <protection locked="0"/>
    </xf>
    <xf numFmtId="0" fontId="2" fillId="0" borderId="4" xfId="2" applyFont="1" applyBorder="1" applyAlignment="1" applyProtection="1">
      <alignment horizontal="justify" vertical="center" wrapText="1"/>
      <protection locked="0"/>
    </xf>
    <xf numFmtId="0" fontId="2" fillId="0" borderId="3" xfId="2" applyFont="1" applyBorder="1" applyAlignment="1" applyProtection="1">
      <alignment horizontal="center" vertical="center" wrapText="1"/>
      <protection locked="0"/>
    </xf>
    <xf numFmtId="0" fontId="2" fillId="0" borderId="1" xfId="2" applyFont="1" applyBorder="1" applyAlignment="1" applyProtection="1">
      <alignment horizontal="justify" vertical="center" wrapText="1"/>
      <protection locked="0"/>
    </xf>
    <xf numFmtId="0" fontId="2" fillId="2" borderId="1" xfId="2" applyFont="1" applyFill="1" applyBorder="1" applyAlignment="1" applyProtection="1">
      <alignment horizontal="justify" vertical="center" wrapText="1"/>
      <protection locked="0"/>
    </xf>
    <xf numFmtId="0" fontId="2" fillId="0" borderId="1" xfId="2" applyFont="1" applyBorder="1" applyAlignment="1">
      <alignment horizontal="center" vertical="center" wrapText="1"/>
    </xf>
    <xf numFmtId="0" fontId="2" fillId="2" borderId="1" xfId="2" applyFont="1" applyFill="1" applyBorder="1" applyAlignment="1">
      <alignment horizontal="center" vertical="center" wrapText="1"/>
    </xf>
    <xf numFmtId="1" fontId="4" fillId="3" borderId="1" xfId="2" applyNumberFormat="1" applyFont="1" applyFill="1" applyBorder="1" applyAlignment="1">
      <alignment horizontal="center" vertical="center" wrapText="1"/>
    </xf>
    <xf numFmtId="2" fontId="5" fillId="3" borderId="1" xfId="1" applyNumberFormat="1" applyFont="1" applyFill="1" applyBorder="1" applyAlignment="1" applyProtection="1">
      <alignment horizontal="center" vertical="center" wrapText="1"/>
    </xf>
    <xf numFmtId="2" fontId="5" fillId="0" borderId="1" xfId="1" applyNumberFormat="1" applyFont="1" applyFill="1" applyBorder="1" applyAlignment="1" applyProtection="1">
      <alignment horizontal="center" vertical="center" wrapText="1"/>
      <protection locked="0"/>
    </xf>
    <xf numFmtId="2" fontId="5" fillId="2" borderId="1" xfId="1" applyNumberFormat="1" applyFont="1" applyFill="1" applyBorder="1" applyAlignment="1" applyProtection="1">
      <alignment horizontal="center" vertical="center" wrapText="1"/>
      <protection locked="0"/>
    </xf>
    <xf numFmtId="0" fontId="4" fillId="3" borderId="1" xfId="2" applyFont="1" applyFill="1" applyBorder="1" applyAlignment="1">
      <alignment horizontal="center" vertical="center" wrapText="1"/>
    </xf>
    <xf numFmtId="0" fontId="4" fillId="0" borderId="1" xfId="2" applyFont="1" applyBorder="1" applyAlignment="1">
      <alignment horizontal="center" vertical="center" wrapText="1"/>
    </xf>
    <xf numFmtId="0" fontId="4" fillId="2" borderId="1" xfId="2" applyFont="1" applyFill="1" applyBorder="1" applyAlignment="1">
      <alignment horizontal="center" vertical="center" wrapText="1"/>
    </xf>
    <xf numFmtId="0" fontId="2" fillId="2" borderId="4" xfId="2" applyFont="1" applyFill="1" applyBorder="1" applyAlignment="1" applyProtection="1">
      <alignment horizontal="justify" vertical="center" wrapText="1"/>
      <protection locked="0"/>
    </xf>
    <xf numFmtId="0" fontId="2" fillId="2" borderId="3" xfId="2" applyFont="1" applyFill="1" applyBorder="1" applyAlignment="1" applyProtection="1">
      <alignment horizontal="justify" vertical="center" wrapText="1"/>
      <protection locked="0"/>
    </xf>
    <xf numFmtId="14" fontId="2" fillId="0" borderId="1" xfId="2" applyNumberFormat="1" applyFont="1" applyBorder="1" applyAlignment="1" applyProtection="1">
      <alignment horizontal="center" vertical="center" wrapText="1"/>
      <protection locked="0"/>
    </xf>
    <xf numFmtId="0" fontId="2" fillId="2" borderId="0" xfId="2" applyFont="1" applyFill="1" applyBorder="1" applyAlignment="1" applyProtection="1">
      <alignment horizontal="left" vertical="center" wrapText="1"/>
      <protection locked="0"/>
    </xf>
    <xf numFmtId="0" fontId="2" fillId="0" borderId="0" xfId="2" applyFont="1" applyBorder="1" applyAlignment="1" applyProtection="1">
      <alignment horizontal="left" vertical="center" wrapText="1"/>
      <protection locked="0"/>
    </xf>
  </cellXfs>
  <cellStyles count="3">
    <cellStyle name="Millares" xfId="1" builtinId="3"/>
    <cellStyle name="Normal" xfId="0" builtinId="0"/>
    <cellStyle name="Normal 2" xfId="2"/>
  </cellStyles>
  <dxfs count="48">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
      <fill>
        <patternFill>
          <bgColor rgb="FF6B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323850</xdr:colOff>
          <xdr:row>8</xdr:row>
          <xdr:rowOff>142875</xdr:rowOff>
        </xdr:from>
        <xdr:to>
          <xdr:col>11</xdr:col>
          <xdr:colOff>1390650</xdr:colOff>
          <xdr:row>9</xdr:row>
          <xdr:rowOff>219075</xdr:rowOff>
        </xdr:to>
        <xdr:sp macro="" textlink="">
          <xdr:nvSpPr>
            <xdr:cNvPr id="1043" name="Button 19" hidden="1">
              <a:extLst>
                <a:ext uri="{63B3BB69-23CF-44E3-9099-C40C66FF867C}">
                  <a14:compatExt spid="_x0000_s1043"/>
                </a:ext>
                <a:ext uri="{FF2B5EF4-FFF2-40B4-BE49-F238E27FC236}">
                  <a16:creationId xmlns:a16="http://schemas.microsoft.com/office/drawing/2014/main" xmlns="" id="{00000000-0008-0000-0100-00000C3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Hacer clik aquí para valorar controles (obligatorio)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285750</xdr:colOff>
          <xdr:row>10</xdr:row>
          <xdr:rowOff>123825</xdr:rowOff>
        </xdr:from>
        <xdr:to>
          <xdr:col>5</xdr:col>
          <xdr:colOff>1552575</xdr:colOff>
          <xdr:row>11</xdr:row>
          <xdr:rowOff>85725</xdr:rowOff>
        </xdr:to>
        <xdr:sp macro="" textlink="">
          <xdr:nvSpPr>
            <xdr:cNvPr id="1044" name="Button 20" hidden="1">
              <a:extLst>
                <a:ext uri="{63B3BB69-23CF-44E3-9099-C40C66FF867C}">
                  <a14:compatExt spid="_x0000_s1044"/>
                </a:ext>
                <a:ext uri="{FF2B5EF4-FFF2-40B4-BE49-F238E27FC236}">
                  <a16:creationId xmlns:a16="http://schemas.microsoft.com/office/drawing/2014/main" xmlns="" id="{00000000-0008-0000-0100-0000173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Agregar Causa</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285750</xdr:colOff>
          <xdr:row>11</xdr:row>
          <xdr:rowOff>142875</xdr:rowOff>
        </xdr:from>
        <xdr:to>
          <xdr:col>5</xdr:col>
          <xdr:colOff>1533525</xdr:colOff>
          <xdr:row>11</xdr:row>
          <xdr:rowOff>361950</xdr:rowOff>
        </xdr:to>
        <xdr:sp macro="" textlink="">
          <xdr:nvSpPr>
            <xdr:cNvPr id="1045" name="Button 21" hidden="1">
              <a:extLst>
                <a:ext uri="{63B3BB69-23CF-44E3-9099-C40C66FF867C}">
                  <a14:compatExt spid="_x0000_s1045"/>
                </a:ext>
                <a:ext uri="{FF2B5EF4-FFF2-40B4-BE49-F238E27FC236}">
                  <a16:creationId xmlns:a16="http://schemas.microsoft.com/office/drawing/2014/main" xmlns="" id="{00000000-0008-0000-0100-00001F3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Eliminar Causa</a:t>
              </a:r>
            </a:p>
          </xdr:txBody>
        </xdr:sp>
        <xdr:clientData fPrintsWithSheet="0"/>
      </xdr:twoCellAnchor>
    </mc:Choice>
    <mc:Fallback/>
  </mc:AlternateContent>
  <xdr:oneCellAnchor>
    <xdr:from>
      <xdr:col>0</xdr:col>
      <xdr:colOff>465666</xdr:colOff>
      <xdr:row>0</xdr:row>
      <xdr:rowOff>63500</xdr:rowOff>
    </xdr:from>
    <xdr:ext cx="1590146" cy="857250"/>
    <xdr:pic>
      <xdr:nvPicPr>
        <xdr:cNvPr id="5" name="Imagen 4" descr="logo nuevo contraloria"/>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5666" y="63500"/>
          <a:ext cx="1590146" cy="857250"/>
        </a:xfrm>
        <a:prstGeom prst="rect">
          <a:avLst/>
        </a:prstGeom>
        <a:noFill/>
        <a:ln>
          <a:noFill/>
        </a:ln>
      </xdr:spPr>
    </xdr:pic>
    <xdr:clientData/>
  </xdr:oneCellAnchor>
  <mc:AlternateContent xmlns:mc="http://schemas.openxmlformats.org/markup-compatibility/2006">
    <mc:Choice xmlns:a14="http://schemas.microsoft.com/office/drawing/2010/main" Requires="a14">
      <xdr:twoCellAnchor>
        <xdr:from>
          <xdr:col>5</xdr:col>
          <xdr:colOff>285750</xdr:colOff>
          <xdr:row>39</xdr:row>
          <xdr:rowOff>142875</xdr:rowOff>
        </xdr:from>
        <xdr:to>
          <xdr:col>5</xdr:col>
          <xdr:colOff>1533525</xdr:colOff>
          <xdr:row>39</xdr:row>
          <xdr:rowOff>361950</xdr:rowOff>
        </xdr:to>
        <xdr:sp macro="" textlink="">
          <xdr:nvSpPr>
            <xdr:cNvPr id="1046" name="Button 22" hidden="1">
              <a:extLst>
                <a:ext uri="{63B3BB69-23CF-44E3-9099-C40C66FF867C}">
                  <a14:compatExt spid="_x0000_s1046"/>
                </a:ext>
                <a:ext uri="{FF2B5EF4-FFF2-40B4-BE49-F238E27FC236}">
                  <a16:creationId xmlns:a16="http://schemas.microsoft.com/office/drawing/2014/main" xmlns="" id="{00000000-0008-0000-0100-00001F3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Eliminar Causa</a:t>
              </a:r>
            </a:p>
          </xdr:txBody>
        </xdr:sp>
        <xdr:clientData fPrintsWithSheet="0"/>
      </xdr:twoCellAnchor>
    </mc:Choice>
    <mc:Fallback/>
  </mc:AlternateContent>
  <xdr:oneCellAnchor>
    <xdr:from>
      <xdr:col>0</xdr:col>
      <xdr:colOff>151282</xdr:colOff>
      <xdr:row>22</xdr:row>
      <xdr:rowOff>225588</xdr:rowOff>
    </xdr:from>
    <xdr:ext cx="14974607" cy="3304524"/>
    <xdr:sp macro="" textlink="">
      <xdr:nvSpPr>
        <xdr:cNvPr id="7" name="Rectángulo 6">
          <a:extLst>
            <a:ext uri="{FF2B5EF4-FFF2-40B4-BE49-F238E27FC236}">
              <a16:creationId xmlns:a16="http://schemas.microsoft.com/office/drawing/2014/main" xmlns="" id="{B756E7A5-241F-45AA-BCBD-4BE92D10299C}"/>
            </a:ext>
          </a:extLst>
        </xdr:cNvPr>
        <xdr:cNvSpPr/>
      </xdr:nvSpPr>
      <xdr:spPr>
        <a:xfrm rot="21151695">
          <a:off x="151282" y="7000244"/>
          <a:ext cx="14974607" cy="3304524"/>
        </a:xfrm>
        <a:prstGeom prst="rect">
          <a:avLst/>
        </a:prstGeom>
        <a:noFill/>
        <a:ln>
          <a:noFill/>
        </a:ln>
      </xdr:spPr>
      <xdr:style>
        <a:lnRef idx="0">
          <a:scrgbClr r="0" g="0" b="0"/>
        </a:lnRef>
        <a:fillRef idx="0">
          <a:scrgbClr r="0" g="0" b="0"/>
        </a:fillRef>
        <a:effectRef idx="0">
          <a:scrgbClr r="0" g="0" b="0"/>
        </a:effectRef>
        <a:fontRef idx="minor">
          <a:schemeClr val="accent2"/>
        </a:fontRef>
      </xdr:style>
      <xdr:txBody>
        <a:bodyPr wrap="square" lIns="91440" tIns="45720" rIns="91440" bIns="45720">
          <a:noAutofit/>
        </a:bodyPr>
        <a:lstStyle/>
        <a:p>
          <a:pPr algn="ctr"/>
          <a:r>
            <a:rPr lang="es-ES" sz="20000" b="0" cap="none" spc="0">
              <a:ln w="0"/>
              <a:solidFill>
                <a:schemeClr val="bg2">
                  <a:lumMod val="50000"/>
                </a:schemeClr>
              </a:solidFill>
              <a:effectLst>
                <a:outerShdw blurRad="38100" dist="19050" dir="2700000" algn="tl" rotWithShape="0">
                  <a:schemeClr val="dk1">
                    <a:alpha val="40000"/>
                  </a:schemeClr>
                </a:outerShdw>
              </a:effectLst>
            </a:rPr>
            <a:t>Obsoleto</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CESO%20DIRECCIONAMIENTO%20Hdo/RIESGOS/MAPA%20DE%20RIESGOS/2021/Modif%20Mapa%20Riesgos%202021%20Versi&#243;n%202.0/Mpa%20de%20Riesgos%202021%20Versi&#243;n%202.0/PDE-07%20Consolidado%20Mapa%20de%20Riesgos%20Institucionales%202021%20V.2.0%20hdo%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CESO%20DIRECCIONAMIENTO%20Hdo/RIESGOS/2021/Procesos/TICs%20Mapa%20de%20Riesgos%202021%20PGTI%203.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CESO%20DIRECCIONAMIENTO%20Hdo/RIESGOS/2021/Procesos/Jur&#237;dica%20Mapa%20Riesgos%202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sheetName val="1.1 Matriz def corrupción"/>
      <sheetName val="3. Riesgos Seguridad Inf"/>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
          <cell r="BD1" t="str">
            <v>SOLIDEZ DE TODOS LOS CONTROLES</v>
          </cell>
        </row>
        <row r="2">
          <cell r="BD2" t="str">
            <v>FuerteDirectamenteDirectamente</v>
          </cell>
          <cell r="BE2">
            <v>2</v>
          </cell>
          <cell r="BF2">
            <v>2</v>
          </cell>
          <cell r="BH2" t="str">
            <v>FuerteFuerte</v>
          </cell>
          <cell r="BI2" t="str">
            <v>No</v>
          </cell>
          <cell r="BJ2" t="str">
            <v>Fuerte</v>
          </cell>
        </row>
        <row r="3">
          <cell r="BD3" t="str">
            <v>FuerteDirectamenteIndirectamente</v>
          </cell>
          <cell r="BE3">
            <v>2</v>
          </cell>
          <cell r="BF3">
            <v>1</v>
          </cell>
          <cell r="BH3" t="str">
            <v>FuerteModerado</v>
          </cell>
          <cell r="BI3" t="str">
            <v>Sí</v>
          </cell>
          <cell r="BJ3" t="str">
            <v>Moderado</v>
          </cell>
        </row>
        <row r="4">
          <cell r="BD4" t="str">
            <v>FuerteDirectamenteNo disminuye</v>
          </cell>
          <cell r="BE4">
            <v>2</v>
          </cell>
          <cell r="BF4">
            <v>0</v>
          </cell>
          <cell r="BH4" t="str">
            <v>FuerteDébil</v>
          </cell>
          <cell r="BI4" t="str">
            <v>Sí</v>
          </cell>
          <cell r="BJ4" t="str">
            <v>Débil</v>
          </cell>
        </row>
        <row r="5">
          <cell r="BD5" t="str">
            <v>FuerteNo disminuyeDirectamente</v>
          </cell>
          <cell r="BE5">
            <v>0</v>
          </cell>
          <cell r="BF5">
            <v>2</v>
          </cell>
          <cell r="BH5" t="str">
            <v>ModeradoFuerte</v>
          </cell>
          <cell r="BI5" t="str">
            <v>Sí</v>
          </cell>
          <cell r="BJ5" t="str">
            <v>Moderado</v>
          </cell>
        </row>
        <row r="6">
          <cell r="BD6" t="str">
            <v>ModeradoDirectamenteDirectamente</v>
          </cell>
          <cell r="BE6">
            <v>1</v>
          </cell>
          <cell r="BF6">
            <v>1</v>
          </cell>
          <cell r="BH6" t="str">
            <v>ModeradoModerado</v>
          </cell>
          <cell r="BI6" t="str">
            <v>Sí</v>
          </cell>
          <cell r="BJ6" t="str">
            <v>Moderado</v>
          </cell>
        </row>
        <row r="7">
          <cell r="BD7" t="str">
            <v>ModeradoDirectamenteIndirectamente</v>
          </cell>
          <cell r="BE7">
            <v>1</v>
          </cell>
          <cell r="BF7">
            <v>0</v>
          </cell>
          <cell r="BH7" t="str">
            <v>ModeradoDébil</v>
          </cell>
          <cell r="BI7" t="str">
            <v>Sí</v>
          </cell>
          <cell r="BJ7" t="str">
            <v>Débil</v>
          </cell>
        </row>
        <row r="8">
          <cell r="BD8" t="str">
            <v>ModeradoDirectamenteNo disminuye</v>
          </cell>
          <cell r="BE8">
            <v>1</v>
          </cell>
          <cell r="BF8">
            <v>0</v>
          </cell>
          <cell r="BH8" t="str">
            <v>DébilFuerte</v>
          </cell>
          <cell r="BI8" t="str">
            <v>Sí</v>
          </cell>
          <cell r="BJ8" t="str">
            <v>Débil</v>
          </cell>
        </row>
        <row r="9">
          <cell r="BD9" t="str">
            <v>ModeradoNo disminuyeDirectamente</v>
          </cell>
          <cell r="BE9">
            <v>0</v>
          </cell>
          <cell r="BF9">
            <v>1</v>
          </cell>
          <cell r="BH9" t="str">
            <v>DébilModerado</v>
          </cell>
          <cell r="BI9" t="str">
            <v>Sí</v>
          </cell>
          <cell r="BJ9" t="str">
            <v>Débil</v>
          </cell>
        </row>
        <row r="10">
          <cell r="BH10" t="str">
            <v>DébilDébil</v>
          </cell>
          <cell r="BI10" t="str">
            <v>Sí</v>
          </cell>
          <cell r="BJ10" t="str">
            <v>Débil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
          <cell r="BD1" t="str">
            <v>SOLIDEZ DE TODOS LOS CONTROLES</v>
          </cell>
          <cell r="BE1">
            <v>0</v>
          </cell>
          <cell r="BF1">
            <v>0</v>
          </cell>
        </row>
        <row r="2">
          <cell r="BD2" t="str">
            <v>FuerteDirectamenteDirectamente</v>
          </cell>
          <cell r="BE2">
            <v>2</v>
          </cell>
          <cell r="BF2">
            <v>2</v>
          </cell>
          <cell r="BH2" t="str">
            <v>FuerteFuerte</v>
          </cell>
          <cell r="BI2" t="str">
            <v>No</v>
          </cell>
          <cell r="BJ2" t="str">
            <v>Fuerte</v>
          </cell>
        </row>
        <row r="3">
          <cell r="BD3" t="str">
            <v>FuerteDirectamenteIndirectamente</v>
          </cell>
          <cell r="BE3">
            <v>2</v>
          </cell>
          <cell r="BF3">
            <v>1</v>
          </cell>
          <cell r="BH3" t="str">
            <v>FuerteModerado</v>
          </cell>
          <cell r="BI3" t="str">
            <v>Sí</v>
          </cell>
          <cell r="BJ3" t="str">
            <v>Moderado</v>
          </cell>
        </row>
        <row r="4">
          <cell r="BD4" t="str">
            <v>FuerteDirectamenteNo disminuye</v>
          </cell>
          <cell r="BE4">
            <v>2</v>
          </cell>
          <cell r="BF4">
            <v>0</v>
          </cell>
          <cell r="BH4" t="str">
            <v>FuerteDébil</v>
          </cell>
          <cell r="BI4" t="str">
            <v>Sí</v>
          </cell>
          <cell r="BJ4" t="str">
            <v>Débil</v>
          </cell>
        </row>
        <row r="5">
          <cell r="BD5" t="str">
            <v>FuerteNo disminuyeDirectamente</v>
          </cell>
          <cell r="BE5">
            <v>0</v>
          </cell>
          <cell r="BF5">
            <v>2</v>
          </cell>
          <cell r="BH5" t="str">
            <v>ModeradoFuerte</v>
          </cell>
          <cell r="BI5" t="str">
            <v>Sí</v>
          </cell>
          <cell r="BJ5" t="str">
            <v>Moderado</v>
          </cell>
        </row>
        <row r="6">
          <cell r="BD6" t="str">
            <v>ModeradoDirectamenteDirectamente</v>
          </cell>
          <cell r="BE6">
            <v>1</v>
          </cell>
          <cell r="BF6">
            <v>1</v>
          </cell>
          <cell r="BH6" t="str">
            <v>ModeradoModerado</v>
          </cell>
          <cell r="BI6" t="str">
            <v>Sí</v>
          </cell>
          <cell r="BJ6" t="str">
            <v>Moderado</v>
          </cell>
        </row>
        <row r="7">
          <cell r="BD7" t="str">
            <v>ModeradoDirectamenteIndirectamente</v>
          </cell>
          <cell r="BE7">
            <v>1</v>
          </cell>
          <cell r="BF7">
            <v>0</v>
          </cell>
          <cell r="BH7" t="str">
            <v>ModeradoDébil</v>
          </cell>
          <cell r="BI7" t="str">
            <v>Sí</v>
          </cell>
          <cell r="BJ7" t="str">
            <v>Débil</v>
          </cell>
        </row>
        <row r="8">
          <cell r="BD8" t="str">
            <v>ModeradoDirectamenteNo disminuye</v>
          </cell>
          <cell r="BE8">
            <v>1</v>
          </cell>
          <cell r="BF8">
            <v>0</v>
          </cell>
          <cell r="BH8" t="str">
            <v>DébilFuerte</v>
          </cell>
          <cell r="BI8" t="str">
            <v>Sí</v>
          </cell>
          <cell r="BJ8" t="str">
            <v>Débil</v>
          </cell>
        </row>
        <row r="9">
          <cell r="BD9" t="str">
            <v>ModeradoNo disminuyeDirectamente</v>
          </cell>
          <cell r="BE9">
            <v>0</v>
          </cell>
          <cell r="BF9">
            <v>1</v>
          </cell>
          <cell r="BH9" t="str">
            <v>DébilModerado</v>
          </cell>
          <cell r="BI9" t="str">
            <v>Sí</v>
          </cell>
          <cell r="BJ9" t="str">
            <v>Débil</v>
          </cell>
        </row>
        <row r="10">
          <cell r="BH10" t="str">
            <v>DébilDébil</v>
          </cell>
          <cell r="BI10" t="str">
            <v>Sí</v>
          </cell>
          <cell r="BJ10" t="str">
            <v>Débil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1. Riesgos Gestion y Corrup"/>
      <sheetName val="1.1 Matriz def corrupción"/>
      <sheetName val="2. Riesgos Seguridad Inf "/>
      <sheetName val=" Zona de Riesgo Mapa Calor "/>
      <sheetName val="Tabla No 1- Amenazas"/>
      <sheetName val="Tabla No 2-Vulnerabildades"/>
      <sheetName val="Tabla No 3- Probabilidad"/>
      <sheetName val="Tabla No 4- Impacto Gestión"/>
      <sheetName val="Tabla No 5- Impacto Corrupción"/>
      <sheetName val="Tabla 6- Impacto Seguridad"/>
      <sheetName val="Tabla 7- Mapa de Calor"/>
      <sheetName val="Tabla No 8 -Tipo Controles"/>
      <sheetName val="Tabla No 9. Ctrl Seguridad Info"/>
      <sheetName val="Tabla No 10-Variables Diseño Co"/>
      <sheetName val="Tabla No 11.Calificación Diseño"/>
      <sheetName val="Tabla No 12. Cal. ejecución Con"/>
      <sheetName val="Tabla No 13. Cal solidez Ctrl"/>
      <sheetName val="Tabla No 14.Cal Solidez conj Ct"/>
      <sheetName val="Tabla No 15. Despl Prob e impa"/>
      <sheetName val="PARAMETROS"/>
      <sheetName val="Jurídica Mapa Riesgos 2021"/>
    </sheetNames>
    <definedNames>
      <definedName name="EliminarCausa_Haga_clic_en"/>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1" filterMode="1">
    <tabColor rgb="FF92D050"/>
  </sheetPr>
  <dimension ref="A1:BI50"/>
  <sheetViews>
    <sheetView tabSelected="1" showWhiteSpace="0" view="pageBreakPreview" topLeftCell="A12" zoomScale="80" zoomScaleNormal="100" zoomScaleSheetLayoutView="80" workbookViewId="0">
      <selection activeCell="L23" sqref="L23"/>
    </sheetView>
  </sheetViews>
  <sheetFormatPr baseColWidth="10" defaultRowHeight="12.75" x14ac:dyDescent="0.2"/>
  <cols>
    <col min="1" max="1" width="18.85546875" style="1" customWidth="1"/>
    <col min="2" max="2" width="20.5703125" style="1" customWidth="1"/>
    <col min="3" max="3" width="28.85546875" style="1" customWidth="1"/>
    <col min="4" max="4" width="30.5703125" style="1" customWidth="1"/>
    <col min="5" max="5" width="29.140625" style="1" customWidth="1"/>
    <col min="6" max="6" width="28" style="1" customWidth="1"/>
    <col min="7" max="7" width="23.140625" style="1" customWidth="1"/>
    <col min="8" max="8" width="6.85546875" style="1" customWidth="1"/>
    <col min="9" max="9" width="6" style="1" customWidth="1"/>
    <col min="10" max="10" width="24.42578125" style="1" customWidth="1"/>
    <col min="11" max="11" width="26" style="1" customWidth="1"/>
    <col min="12" max="12" width="24.28515625" style="1" customWidth="1"/>
    <col min="13" max="13" width="34.42578125" style="2" hidden="1" customWidth="1"/>
    <col min="14" max="14" width="6.7109375" style="2" customWidth="1"/>
    <col min="15" max="15" width="34.5703125" style="2" hidden="1" customWidth="1"/>
    <col min="16" max="16" width="5.7109375" style="2" customWidth="1"/>
    <col min="17" max="17" width="39.7109375" style="2" hidden="1" customWidth="1"/>
    <col min="18" max="18" width="5.7109375" style="2" customWidth="1"/>
    <col min="19" max="19" width="27.85546875" style="2" hidden="1" customWidth="1"/>
    <col min="20" max="20" width="3.5703125" style="2" customWidth="1"/>
    <col min="21" max="21" width="36.28515625" style="2" hidden="1" customWidth="1"/>
    <col min="22" max="22" width="5.42578125" style="2" customWidth="1"/>
    <col min="23" max="23" width="39.7109375" style="2" hidden="1" customWidth="1"/>
    <col min="24" max="24" width="5.140625" style="2" customWidth="1"/>
    <col min="25" max="25" width="34.5703125" style="2" hidden="1" customWidth="1"/>
    <col min="26" max="26" width="7.140625" style="2" customWidth="1"/>
    <col min="27" max="27" width="14.5703125" style="2" hidden="1" customWidth="1"/>
    <col min="28" max="28" width="20" style="2" hidden="1" customWidth="1"/>
    <col min="29" max="30" width="23" style="2" hidden="1" customWidth="1"/>
    <col min="31" max="31" width="8.140625" style="2" customWidth="1"/>
    <col min="32" max="32" width="17.28515625" style="2" hidden="1" customWidth="1"/>
    <col min="33" max="33" width="9.28515625" style="2" customWidth="1"/>
    <col min="34" max="34" width="27" style="2" hidden="1" customWidth="1"/>
    <col min="35" max="35" width="12.28515625" style="2" hidden="1" customWidth="1"/>
    <col min="36" max="36" width="14.5703125" style="2" hidden="1" customWidth="1"/>
    <col min="37" max="37" width="23.28515625" style="2" hidden="1" customWidth="1"/>
    <col min="38" max="38" width="20" style="2" hidden="1" customWidth="1"/>
    <col min="39" max="39" width="9.5703125" style="2" customWidth="1"/>
    <col min="40" max="40" width="34.7109375" style="1" hidden="1" customWidth="1"/>
    <col min="41" max="41" width="21" style="1" hidden="1" customWidth="1"/>
    <col min="42" max="42" width="7.140625" style="1" customWidth="1"/>
    <col min="43" max="43" width="6.7109375" style="1" customWidth="1"/>
    <col min="44" max="44" width="17.42578125" style="1" customWidth="1"/>
    <col min="45" max="45" width="18.28515625" style="1" customWidth="1"/>
    <col min="46" max="46" width="27" style="1" customWidth="1"/>
    <col min="47" max="47" width="24.42578125" style="1" customWidth="1"/>
    <col min="48" max="49" width="14.7109375" style="1" customWidth="1"/>
    <col min="50" max="50" width="12.7109375" style="1" customWidth="1"/>
    <col min="51" max="51" width="11.7109375" style="1" bestFit="1" customWidth="1"/>
    <col min="52" max="53" width="11.42578125" style="1" customWidth="1"/>
    <col min="54" max="54" width="13.85546875" style="1" customWidth="1"/>
    <col min="55" max="55" width="16.28515625" style="1" customWidth="1"/>
    <col min="56" max="56" width="17" style="1" customWidth="1"/>
    <col min="57" max="57" width="11.42578125" style="1"/>
    <col min="58" max="58" width="18.5703125" style="1" customWidth="1"/>
    <col min="59" max="289" width="11.42578125" style="1"/>
    <col min="290" max="290" width="15.7109375" style="1" customWidth="1"/>
    <col min="291" max="291" width="10.28515625" style="1" customWidth="1"/>
    <col min="292" max="292" width="16.42578125" style="1" customWidth="1"/>
    <col min="293" max="293" width="18.140625" style="1" customWidth="1"/>
    <col min="294" max="294" width="26.7109375" style="1" customWidth="1"/>
    <col min="295" max="296" width="11.42578125" style="1" customWidth="1"/>
    <col min="297" max="297" width="14.28515625" style="1" customWidth="1"/>
    <col min="298" max="298" width="25" style="1" customWidth="1"/>
    <col min="299" max="300" width="11.42578125" style="1" customWidth="1"/>
    <col min="301" max="301" width="19.7109375" style="1" customWidth="1"/>
    <col min="302" max="302" width="11.42578125" style="1" customWidth="1"/>
    <col min="303" max="303" width="14.7109375" style="1" customWidth="1"/>
    <col min="304" max="310" width="11.42578125" style="1" customWidth="1"/>
    <col min="311" max="311" width="33.5703125" style="1" customWidth="1"/>
    <col min="312" max="545" width="11.42578125" style="1"/>
    <col min="546" max="546" width="15.7109375" style="1" customWidth="1"/>
    <col min="547" max="547" width="10.28515625" style="1" customWidth="1"/>
    <col min="548" max="548" width="16.42578125" style="1" customWidth="1"/>
    <col min="549" max="549" width="18.140625" style="1" customWidth="1"/>
    <col min="550" max="550" width="26.7109375" style="1" customWidth="1"/>
    <col min="551" max="552" width="11.42578125" style="1" customWidth="1"/>
    <col min="553" max="553" width="14.28515625" style="1" customWidth="1"/>
    <col min="554" max="554" width="25" style="1" customWidth="1"/>
    <col min="555" max="556" width="11.42578125" style="1" customWidth="1"/>
    <col min="557" max="557" width="19.7109375" style="1" customWidth="1"/>
    <col min="558" max="558" width="11.42578125" style="1" customWidth="1"/>
    <col min="559" max="559" width="14.7109375" style="1" customWidth="1"/>
    <col min="560" max="566" width="11.42578125" style="1" customWidth="1"/>
    <col min="567" max="567" width="33.5703125" style="1" customWidth="1"/>
    <col min="568" max="801" width="11.42578125" style="1"/>
    <col min="802" max="802" width="15.7109375" style="1" customWidth="1"/>
    <col min="803" max="803" width="10.28515625" style="1" customWidth="1"/>
    <col min="804" max="804" width="16.42578125" style="1" customWidth="1"/>
    <col min="805" max="805" width="18.140625" style="1" customWidth="1"/>
    <col min="806" max="806" width="26.7109375" style="1" customWidth="1"/>
    <col min="807" max="808" width="11.42578125" style="1" customWidth="1"/>
    <col min="809" max="809" width="14.28515625" style="1" customWidth="1"/>
    <col min="810" max="810" width="25" style="1" customWidth="1"/>
    <col min="811" max="812" width="11.42578125" style="1" customWidth="1"/>
    <col min="813" max="813" width="19.7109375" style="1" customWidth="1"/>
    <col min="814" max="814" width="11.42578125" style="1" customWidth="1"/>
    <col min="815" max="815" width="14.7109375" style="1" customWidth="1"/>
    <col min="816" max="822" width="11.42578125" style="1" customWidth="1"/>
    <col min="823" max="823" width="33.5703125" style="1" customWidth="1"/>
    <col min="824" max="1057" width="11.42578125" style="1"/>
    <col min="1058" max="1058" width="15.7109375" style="1" customWidth="1"/>
    <col min="1059" max="1059" width="10.28515625" style="1" customWidth="1"/>
    <col min="1060" max="1060" width="16.42578125" style="1" customWidth="1"/>
    <col min="1061" max="1061" width="18.140625" style="1" customWidth="1"/>
    <col min="1062" max="1062" width="26.7109375" style="1" customWidth="1"/>
    <col min="1063" max="1064" width="11.42578125" style="1" customWidth="1"/>
    <col min="1065" max="1065" width="14.28515625" style="1" customWidth="1"/>
    <col min="1066" max="1066" width="25" style="1" customWidth="1"/>
    <col min="1067" max="1068" width="11.42578125" style="1" customWidth="1"/>
    <col min="1069" max="1069" width="19.7109375" style="1" customWidth="1"/>
    <col min="1070" max="1070" width="11.42578125" style="1" customWidth="1"/>
    <col min="1071" max="1071" width="14.7109375" style="1" customWidth="1"/>
    <col min="1072" max="1078" width="11.42578125" style="1" customWidth="1"/>
    <col min="1079" max="1079" width="33.5703125" style="1" customWidth="1"/>
    <col min="1080" max="1313" width="11.42578125" style="1"/>
    <col min="1314" max="1314" width="15.7109375" style="1" customWidth="1"/>
    <col min="1315" max="1315" width="10.28515625" style="1" customWidth="1"/>
    <col min="1316" max="1316" width="16.42578125" style="1" customWidth="1"/>
    <col min="1317" max="1317" width="18.140625" style="1" customWidth="1"/>
    <col min="1318" max="1318" width="26.7109375" style="1" customWidth="1"/>
    <col min="1319" max="1320" width="11.42578125" style="1" customWidth="1"/>
    <col min="1321" max="1321" width="14.28515625" style="1" customWidth="1"/>
    <col min="1322" max="1322" width="25" style="1" customWidth="1"/>
    <col min="1323" max="1324" width="11.42578125" style="1" customWidth="1"/>
    <col min="1325" max="1325" width="19.7109375" style="1" customWidth="1"/>
    <col min="1326" max="1326" width="11.42578125" style="1" customWidth="1"/>
    <col min="1327" max="1327" width="14.7109375" style="1" customWidth="1"/>
    <col min="1328" max="1334" width="11.42578125" style="1" customWidth="1"/>
    <col min="1335" max="1335" width="33.5703125" style="1" customWidth="1"/>
    <col min="1336" max="1569" width="11.42578125" style="1"/>
    <col min="1570" max="1570" width="15.7109375" style="1" customWidth="1"/>
    <col min="1571" max="1571" width="10.28515625" style="1" customWidth="1"/>
    <col min="1572" max="1572" width="16.42578125" style="1" customWidth="1"/>
    <col min="1573" max="1573" width="18.140625" style="1" customWidth="1"/>
    <col min="1574" max="1574" width="26.7109375" style="1" customWidth="1"/>
    <col min="1575" max="1576" width="11.42578125" style="1" customWidth="1"/>
    <col min="1577" max="1577" width="14.28515625" style="1" customWidth="1"/>
    <col min="1578" max="1578" width="25" style="1" customWidth="1"/>
    <col min="1579" max="1580" width="11.42578125" style="1" customWidth="1"/>
    <col min="1581" max="1581" width="19.7109375" style="1" customWidth="1"/>
    <col min="1582" max="1582" width="11.42578125" style="1" customWidth="1"/>
    <col min="1583" max="1583" width="14.7109375" style="1" customWidth="1"/>
    <col min="1584" max="1590" width="11.42578125" style="1" customWidth="1"/>
    <col min="1591" max="1591" width="33.5703125" style="1" customWidth="1"/>
    <col min="1592" max="1825" width="11.42578125" style="1"/>
    <col min="1826" max="1826" width="15.7109375" style="1" customWidth="1"/>
    <col min="1827" max="1827" width="10.28515625" style="1" customWidth="1"/>
    <col min="1828" max="1828" width="16.42578125" style="1" customWidth="1"/>
    <col min="1829" max="1829" width="18.140625" style="1" customWidth="1"/>
    <col min="1830" max="1830" width="26.7109375" style="1" customWidth="1"/>
    <col min="1831" max="1832" width="11.42578125" style="1" customWidth="1"/>
    <col min="1833" max="1833" width="14.28515625" style="1" customWidth="1"/>
    <col min="1834" max="1834" width="25" style="1" customWidth="1"/>
    <col min="1835" max="1836" width="11.42578125" style="1" customWidth="1"/>
    <col min="1837" max="1837" width="19.7109375" style="1" customWidth="1"/>
    <col min="1838" max="1838" width="11.42578125" style="1" customWidth="1"/>
    <col min="1839" max="1839" width="14.7109375" style="1" customWidth="1"/>
    <col min="1840" max="1846" width="11.42578125" style="1" customWidth="1"/>
    <col min="1847" max="1847" width="33.5703125" style="1" customWidth="1"/>
    <col min="1848" max="2081" width="11.42578125" style="1"/>
    <col min="2082" max="2082" width="15.7109375" style="1" customWidth="1"/>
    <col min="2083" max="2083" width="10.28515625" style="1" customWidth="1"/>
    <col min="2084" max="2084" width="16.42578125" style="1" customWidth="1"/>
    <col min="2085" max="2085" width="18.140625" style="1" customWidth="1"/>
    <col min="2086" max="2086" width="26.7109375" style="1" customWidth="1"/>
    <col min="2087" max="2088" width="11.42578125" style="1" customWidth="1"/>
    <col min="2089" max="2089" width="14.28515625" style="1" customWidth="1"/>
    <col min="2090" max="2090" width="25" style="1" customWidth="1"/>
    <col min="2091" max="2092" width="11.42578125" style="1" customWidth="1"/>
    <col min="2093" max="2093" width="19.7109375" style="1" customWidth="1"/>
    <col min="2094" max="2094" width="11.42578125" style="1" customWidth="1"/>
    <col min="2095" max="2095" width="14.7109375" style="1" customWidth="1"/>
    <col min="2096" max="2102" width="11.42578125" style="1" customWidth="1"/>
    <col min="2103" max="2103" width="33.5703125" style="1" customWidth="1"/>
    <col min="2104" max="2337" width="11.42578125" style="1"/>
    <col min="2338" max="2338" width="15.7109375" style="1" customWidth="1"/>
    <col min="2339" max="2339" width="10.28515625" style="1" customWidth="1"/>
    <col min="2340" max="2340" width="16.42578125" style="1" customWidth="1"/>
    <col min="2341" max="2341" width="18.140625" style="1" customWidth="1"/>
    <col min="2342" max="2342" width="26.7109375" style="1" customWidth="1"/>
    <col min="2343" max="2344" width="11.42578125" style="1" customWidth="1"/>
    <col min="2345" max="2345" width="14.28515625" style="1" customWidth="1"/>
    <col min="2346" max="2346" width="25" style="1" customWidth="1"/>
    <col min="2347" max="2348" width="11.42578125" style="1" customWidth="1"/>
    <col min="2349" max="2349" width="19.7109375" style="1" customWidth="1"/>
    <col min="2350" max="2350" width="11.42578125" style="1" customWidth="1"/>
    <col min="2351" max="2351" width="14.7109375" style="1" customWidth="1"/>
    <col min="2352" max="2358" width="11.42578125" style="1" customWidth="1"/>
    <col min="2359" max="2359" width="33.5703125" style="1" customWidth="1"/>
    <col min="2360" max="2593" width="11.42578125" style="1"/>
    <col min="2594" max="2594" width="15.7109375" style="1" customWidth="1"/>
    <col min="2595" max="2595" width="10.28515625" style="1" customWidth="1"/>
    <col min="2596" max="2596" width="16.42578125" style="1" customWidth="1"/>
    <col min="2597" max="2597" width="18.140625" style="1" customWidth="1"/>
    <col min="2598" max="2598" width="26.7109375" style="1" customWidth="1"/>
    <col min="2599" max="2600" width="11.42578125" style="1" customWidth="1"/>
    <col min="2601" max="2601" width="14.28515625" style="1" customWidth="1"/>
    <col min="2602" max="2602" width="25" style="1" customWidth="1"/>
    <col min="2603" max="2604" width="11.42578125" style="1" customWidth="1"/>
    <col min="2605" max="2605" width="19.7109375" style="1" customWidth="1"/>
    <col min="2606" max="2606" width="11.42578125" style="1" customWidth="1"/>
    <col min="2607" max="2607" width="14.7109375" style="1" customWidth="1"/>
    <col min="2608" max="2614" width="11.42578125" style="1" customWidth="1"/>
    <col min="2615" max="2615" width="33.5703125" style="1" customWidth="1"/>
    <col min="2616" max="2849" width="11.42578125" style="1"/>
    <col min="2850" max="2850" width="15.7109375" style="1" customWidth="1"/>
    <col min="2851" max="2851" width="10.28515625" style="1" customWidth="1"/>
    <col min="2852" max="2852" width="16.42578125" style="1" customWidth="1"/>
    <col min="2853" max="2853" width="18.140625" style="1" customWidth="1"/>
    <col min="2854" max="2854" width="26.7109375" style="1" customWidth="1"/>
    <col min="2855" max="2856" width="11.42578125" style="1" customWidth="1"/>
    <col min="2857" max="2857" width="14.28515625" style="1" customWidth="1"/>
    <col min="2858" max="2858" width="25" style="1" customWidth="1"/>
    <col min="2859" max="2860" width="11.42578125" style="1" customWidth="1"/>
    <col min="2861" max="2861" width="19.7109375" style="1" customWidth="1"/>
    <col min="2862" max="2862" width="11.42578125" style="1" customWidth="1"/>
    <col min="2863" max="2863" width="14.7109375" style="1" customWidth="1"/>
    <col min="2864" max="2870" width="11.42578125" style="1" customWidth="1"/>
    <col min="2871" max="2871" width="33.5703125" style="1" customWidth="1"/>
    <col min="2872" max="3105" width="11.42578125" style="1"/>
    <col min="3106" max="3106" width="15.7109375" style="1" customWidth="1"/>
    <col min="3107" max="3107" width="10.28515625" style="1" customWidth="1"/>
    <col min="3108" max="3108" width="16.42578125" style="1" customWidth="1"/>
    <col min="3109" max="3109" width="18.140625" style="1" customWidth="1"/>
    <col min="3110" max="3110" width="26.7109375" style="1" customWidth="1"/>
    <col min="3111" max="3112" width="11.42578125" style="1" customWidth="1"/>
    <col min="3113" max="3113" width="14.28515625" style="1" customWidth="1"/>
    <col min="3114" max="3114" width="25" style="1" customWidth="1"/>
    <col min="3115" max="3116" width="11.42578125" style="1" customWidth="1"/>
    <col min="3117" max="3117" width="19.7109375" style="1" customWidth="1"/>
    <col min="3118" max="3118" width="11.42578125" style="1" customWidth="1"/>
    <col min="3119" max="3119" width="14.7109375" style="1" customWidth="1"/>
    <col min="3120" max="3126" width="11.42578125" style="1" customWidth="1"/>
    <col min="3127" max="3127" width="33.5703125" style="1" customWidth="1"/>
    <col min="3128" max="3361" width="11.42578125" style="1"/>
    <col min="3362" max="3362" width="15.7109375" style="1" customWidth="1"/>
    <col min="3363" max="3363" width="10.28515625" style="1" customWidth="1"/>
    <col min="3364" max="3364" width="16.42578125" style="1" customWidth="1"/>
    <col min="3365" max="3365" width="18.140625" style="1" customWidth="1"/>
    <col min="3366" max="3366" width="26.7109375" style="1" customWidth="1"/>
    <col min="3367" max="3368" width="11.42578125" style="1" customWidth="1"/>
    <col min="3369" max="3369" width="14.28515625" style="1" customWidth="1"/>
    <col min="3370" max="3370" width="25" style="1" customWidth="1"/>
    <col min="3371" max="3372" width="11.42578125" style="1" customWidth="1"/>
    <col min="3373" max="3373" width="19.7109375" style="1" customWidth="1"/>
    <col min="3374" max="3374" width="11.42578125" style="1" customWidth="1"/>
    <col min="3375" max="3375" width="14.7109375" style="1" customWidth="1"/>
    <col min="3376" max="3382" width="11.42578125" style="1" customWidth="1"/>
    <col min="3383" max="3383" width="33.5703125" style="1" customWidth="1"/>
    <col min="3384" max="3617" width="11.42578125" style="1"/>
    <col min="3618" max="3618" width="15.7109375" style="1" customWidth="1"/>
    <col min="3619" max="3619" width="10.28515625" style="1" customWidth="1"/>
    <col min="3620" max="3620" width="16.42578125" style="1" customWidth="1"/>
    <col min="3621" max="3621" width="18.140625" style="1" customWidth="1"/>
    <col min="3622" max="3622" width="26.7109375" style="1" customWidth="1"/>
    <col min="3623" max="3624" width="11.42578125" style="1" customWidth="1"/>
    <col min="3625" max="3625" width="14.28515625" style="1" customWidth="1"/>
    <col min="3626" max="3626" width="25" style="1" customWidth="1"/>
    <col min="3627" max="3628" width="11.42578125" style="1" customWidth="1"/>
    <col min="3629" max="3629" width="19.7109375" style="1" customWidth="1"/>
    <col min="3630" max="3630" width="11.42578125" style="1" customWidth="1"/>
    <col min="3631" max="3631" width="14.7109375" style="1" customWidth="1"/>
    <col min="3632" max="3638" width="11.42578125" style="1" customWidth="1"/>
    <col min="3639" max="3639" width="33.5703125" style="1" customWidth="1"/>
    <col min="3640" max="3873" width="11.42578125" style="1"/>
    <col min="3874" max="3874" width="15.7109375" style="1" customWidth="1"/>
    <col min="3875" max="3875" width="10.28515625" style="1" customWidth="1"/>
    <col min="3876" max="3876" width="16.42578125" style="1" customWidth="1"/>
    <col min="3877" max="3877" width="18.140625" style="1" customWidth="1"/>
    <col min="3878" max="3878" width="26.7109375" style="1" customWidth="1"/>
    <col min="3879" max="3880" width="11.42578125" style="1" customWidth="1"/>
    <col min="3881" max="3881" width="14.28515625" style="1" customWidth="1"/>
    <col min="3882" max="3882" width="25" style="1" customWidth="1"/>
    <col min="3883" max="3884" width="11.42578125" style="1" customWidth="1"/>
    <col min="3885" max="3885" width="19.7109375" style="1" customWidth="1"/>
    <col min="3886" max="3886" width="11.42578125" style="1" customWidth="1"/>
    <col min="3887" max="3887" width="14.7109375" style="1" customWidth="1"/>
    <col min="3888" max="3894" width="11.42578125" style="1" customWidth="1"/>
    <col min="3895" max="3895" width="33.5703125" style="1" customWidth="1"/>
    <col min="3896" max="4129" width="11.42578125" style="1"/>
    <col min="4130" max="4130" width="15.7109375" style="1" customWidth="1"/>
    <col min="4131" max="4131" width="10.28515625" style="1" customWidth="1"/>
    <col min="4132" max="4132" width="16.42578125" style="1" customWidth="1"/>
    <col min="4133" max="4133" width="18.140625" style="1" customWidth="1"/>
    <col min="4134" max="4134" width="26.7109375" style="1" customWidth="1"/>
    <col min="4135" max="4136" width="11.42578125" style="1" customWidth="1"/>
    <col min="4137" max="4137" width="14.28515625" style="1" customWidth="1"/>
    <col min="4138" max="4138" width="25" style="1" customWidth="1"/>
    <col min="4139" max="4140" width="11.42578125" style="1" customWidth="1"/>
    <col min="4141" max="4141" width="19.7109375" style="1" customWidth="1"/>
    <col min="4142" max="4142" width="11.42578125" style="1" customWidth="1"/>
    <col min="4143" max="4143" width="14.7109375" style="1" customWidth="1"/>
    <col min="4144" max="4150" width="11.42578125" style="1" customWidth="1"/>
    <col min="4151" max="4151" width="33.5703125" style="1" customWidth="1"/>
    <col min="4152" max="4385" width="11.42578125" style="1"/>
    <col min="4386" max="4386" width="15.7109375" style="1" customWidth="1"/>
    <col min="4387" max="4387" width="10.28515625" style="1" customWidth="1"/>
    <col min="4388" max="4388" width="16.42578125" style="1" customWidth="1"/>
    <col min="4389" max="4389" width="18.140625" style="1" customWidth="1"/>
    <col min="4390" max="4390" width="26.7109375" style="1" customWidth="1"/>
    <col min="4391" max="4392" width="11.42578125" style="1" customWidth="1"/>
    <col min="4393" max="4393" width="14.28515625" style="1" customWidth="1"/>
    <col min="4394" max="4394" width="25" style="1" customWidth="1"/>
    <col min="4395" max="4396" width="11.42578125" style="1" customWidth="1"/>
    <col min="4397" max="4397" width="19.7109375" style="1" customWidth="1"/>
    <col min="4398" max="4398" width="11.42578125" style="1" customWidth="1"/>
    <col min="4399" max="4399" width="14.7109375" style="1" customWidth="1"/>
    <col min="4400" max="4406" width="11.42578125" style="1" customWidth="1"/>
    <col min="4407" max="4407" width="33.5703125" style="1" customWidth="1"/>
    <col min="4408" max="4641" width="11.42578125" style="1"/>
    <col min="4642" max="4642" width="15.7109375" style="1" customWidth="1"/>
    <col min="4643" max="4643" width="10.28515625" style="1" customWidth="1"/>
    <col min="4644" max="4644" width="16.42578125" style="1" customWidth="1"/>
    <col min="4645" max="4645" width="18.140625" style="1" customWidth="1"/>
    <col min="4646" max="4646" width="26.7109375" style="1" customWidth="1"/>
    <col min="4647" max="4648" width="11.42578125" style="1" customWidth="1"/>
    <col min="4649" max="4649" width="14.28515625" style="1" customWidth="1"/>
    <col min="4650" max="4650" width="25" style="1" customWidth="1"/>
    <col min="4651" max="4652" width="11.42578125" style="1" customWidth="1"/>
    <col min="4653" max="4653" width="19.7109375" style="1" customWidth="1"/>
    <col min="4654" max="4654" width="11.42578125" style="1" customWidth="1"/>
    <col min="4655" max="4655" width="14.7109375" style="1" customWidth="1"/>
    <col min="4656" max="4662" width="11.42578125" style="1" customWidth="1"/>
    <col min="4663" max="4663" width="33.5703125" style="1" customWidth="1"/>
    <col min="4664" max="4897" width="11.42578125" style="1"/>
    <col min="4898" max="4898" width="15.7109375" style="1" customWidth="1"/>
    <col min="4899" max="4899" width="10.28515625" style="1" customWidth="1"/>
    <col min="4900" max="4900" width="16.42578125" style="1" customWidth="1"/>
    <col min="4901" max="4901" width="18.140625" style="1" customWidth="1"/>
    <col min="4902" max="4902" width="26.7109375" style="1" customWidth="1"/>
    <col min="4903" max="4904" width="11.42578125" style="1" customWidth="1"/>
    <col min="4905" max="4905" width="14.28515625" style="1" customWidth="1"/>
    <col min="4906" max="4906" width="25" style="1" customWidth="1"/>
    <col min="4907" max="4908" width="11.42578125" style="1" customWidth="1"/>
    <col min="4909" max="4909" width="19.7109375" style="1" customWidth="1"/>
    <col min="4910" max="4910" width="11.42578125" style="1" customWidth="1"/>
    <col min="4911" max="4911" width="14.7109375" style="1" customWidth="1"/>
    <col min="4912" max="4918" width="11.42578125" style="1" customWidth="1"/>
    <col min="4919" max="4919" width="33.5703125" style="1" customWidth="1"/>
    <col min="4920" max="5153" width="11.42578125" style="1"/>
    <col min="5154" max="5154" width="15.7109375" style="1" customWidth="1"/>
    <col min="5155" max="5155" width="10.28515625" style="1" customWidth="1"/>
    <col min="5156" max="5156" width="16.42578125" style="1" customWidth="1"/>
    <col min="5157" max="5157" width="18.140625" style="1" customWidth="1"/>
    <col min="5158" max="5158" width="26.7109375" style="1" customWidth="1"/>
    <col min="5159" max="5160" width="11.42578125" style="1" customWidth="1"/>
    <col min="5161" max="5161" width="14.28515625" style="1" customWidth="1"/>
    <col min="5162" max="5162" width="25" style="1" customWidth="1"/>
    <col min="5163" max="5164" width="11.42578125" style="1" customWidth="1"/>
    <col min="5165" max="5165" width="19.7109375" style="1" customWidth="1"/>
    <col min="5166" max="5166" width="11.42578125" style="1" customWidth="1"/>
    <col min="5167" max="5167" width="14.7109375" style="1" customWidth="1"/>
    <col min="5168" max="5174" width="11.42578125" style="1" customWidth="1"/>
    <col min="5175" max="5175" width="33.5703125" style="1" customWidth="1"/>
    <col min="5176" max="5409" width="11.42578125" style="1"/>
    <col min="5410" max="5410" width="15.7109375" style="1" customWidth="1"/>
    <col min="5411" max="5411" width="10.28515625" style="1" customWidth="1"/>
    <col min="5412" max="5412" width="16.42578125" style="1" customWidth="1"/>
    <col min="5413" max="5413" width="18.140625" style="1" customWidth="1"/>
    <col min="5414" max="5414" width="26.7109375" style="1" customWidth="1"/>
    <col min="5415" max="5416" width="11.42578125" style="1" customWidth="1"/>
    <col min="5417" max="5417" width="14.28515625" style="1" customWidth="1"/>
    <col min="5418" max="5418" width="25" style="1" customWidth="1"/>
    <col min="5419" max="5420" width="11.42578125" style="1" customWidth="1"/>
    <col min="5421" max="5421" width="19.7109375" style="1" customWidth="1"/>
    <col min="5422" max="5422" width="11.42578125" style="1" customWidth="1"/>
    <col min="5423" max="5423" width="14.7109375" style="1" customWidth="1"/>
    <col min="5424" max="5430" width="11.42578125" style="1" customWidth="1"/>
    <col min="5431" max="5431" width="33.5703125" style="1" customWidth="1"/>
    <col min="5432" max="5665" width="11.42578125" style="1"/>
    <col min="5666" max="5666" width="15.7109375" style="1" customWidth="1"/>
    <col min="5667" max="5667" width="10.28515625" style="1" customWidth="1"/>
    <col min="5668" max="5668" width="16.42578125" style="1" customWidth="1"/>
    <col min="5669" max="5669" width="18.140625" style="1" customWidth="1"/>
    <col min="5670" max="5670" width="26.7109375" style="1" customWidth="1"/>
    <col min="5671" max="5672" width="11.42578125" style="1" customWidth="1"/>
    <col min="5673" max="5673" width="14.28515625" style="1" customWidth="1"/>
    <col min="5674" max="5674" width="25" style="1" customWidth="1"/>
    <col min="5675" max="5676" width="11.42578125" style="1" customWidth="1"/>
    <col min="5677" max="5677" width="19.7109375" style="1" customWidth="1"/>
    <col min="5678" max="5678" width="11.42578125" style="1" customWidth="1"/>
    <col min="5679" max="5679" width="14.7109375" style="1" customWidth="1"/>
    <col min="5680" max="5686" width="11.42578125" style="1" customWidth="1"/>
    <col min="5687" max="5687" width="33.5703125" style="1" customWidth="1"/>
    <col min="5688" max="5921" width="11.42578125" style="1"/>
    <col min="5922" max="5922" width="15.7109375" style="1" customWidth="1"/>
    <col min="5923" max="5923" width="10.28515625" style="1" customWidth="1"/>
    <col min="5924" max="5924" width="16.42578125" style="1" customWidth="1"/>
    <col min="5925" max="5925" width="18.140625" style="1" customWidth="1"/>
    <col min="5926" max="5926" width="26.7109375" style="1" customWidth="1"/>
    <col min="5927" max="5928" width="11.42578125" style="1" customWidth="1"/>
    <col min="5929" max="5929" width="14.28515625" style="1" customWidth="1"/>
    <col min="5930" max="5930" width="25" style="1" customWidth="1"/>
    <col min="5931" max="5932" width="11.42578125" style="1" customWidth="1"/>
    <col min="5933" max="5933" width="19.7109375" style="1" customWidth="1"/>
    <col min="5934" max="5934" width="11.42578125" style="1" customWidth="1"/>
    <col min="5935" max="5935" width="14.7109375" style="1" customWidth="1"/>
    <col min="5936" max="5942" width="11.42578125" style="1" customWidth="1"/>
    <col min="5943" max="5943" width="33.5703125" style="1" customWidth="1"/>
    <col min="5944" max="6177" width="11.42578125" style="1"/>
    <col min="6178" max="6178" width="15.7109375" style="1" customWidth="1"/>
    <col min="6179" max="6179" width="10.28515625" style="1" customWidth="1"/>
    <col min="6180" max="6180" width="16.42578125" style="1" customWidth="1"/>
    <col min="6181" max="6181" width="18.140625" style="1" customWidth="1"/>
    <col min="6182" max="6182" width="26.7109375" style="1" customWidth="1"/>
    <col min="6183" max="6184" width="11.42578125" style="1" customWidth="1"/>
    <col min="6185" max="6185" width="14.28515625" style="1" customWidth="1"/>
    <col min="6186" max="6186" width="25" style="1" customWidth="1"/>
    <col min="6187" max="6188" width="11.42578125" style="1" customWidth="1"/>
    <col min="6189" max="6189" width="19.7109375" style="1" customWidth="1"/>
    <col min="6190" max="6190" width="11.42578125" style="1" customWidth="1"/>
    <col min="6191" max="6191" width="14.7109375" style="1" customWidth="1"/>
    <col min="6192" max="6198" width="11.42578125" style="1" customWidth="1"/>
    <col min="6199" max="6199" width="33.5703125" style="1" customWidth="1"/>
    <col min="6200" max="6433" width="11.42578125" style="1"/>
    <col min="6434" max="6434" width="15.7109375" style="1" customWidth="1"/>
    <col min="6435" max="6435" width="10.28515625" style="1" customWidth="1"/>
    <col min="6436" max="6436" width="16.42578125" style="1" customWidth="1"/>
    <col min="6437" max="6437" width="18.140625" style="1" customWidth="1"/>
    <col min="6438" max="6438" width="26.7109375" style="1" customWidth="1"/>
    <col min="6439" max="6440" width="11.42578125" style="1" customWidth="1"/>
    <col min="6441" max="6441" width="14.28515625" style="1" customWidth="1"/>
    <col min="6442" max="6442" width="25" style="1" customWidth="1"/>
    <col min="6443" max="6444" width="11.42578125" style="1" customWidth="1"/>
    <col min="6445" max="6445" width="19.7109375" style="1" customWidth="1"/>
    <col min="6446" max="6446" width="11.42578125" style="1" customWidth="1"/>
    <col min="6447" max="6447" width="14.7109375" style="1" customWidth="1"/>
    <col min="6448" max="6454" width="11.42578125" style="1" customWidth="1"/>
    <col min="6455" max="6455" width="33.5703125" style="1" customWidth="1"/>
    <col min="6456" max="6689" width="11.42578125" style="1"/>
    <col min="6690" max="6690" width="15.7109375" style="1" customWidth="1"/>
    <col min="6691" max="6691" width="10.28515625" style="1" customWidth="1"/>
    <col min="6692" max="6692" width="16.42578125" style="1" customWidth="1"/>
    <col min="6693" max="6693" width="18.140625" style="1" customWidth="1"/>
    <col min="6694" max="6694" width="26.7109375" style="1" customWidth="1"/>
    <col min="6695" max="6696" width="11.42578125" style="1" customWidth="1"/>
    <col min="6697" max="6697" width="14.28515625" style="1" customWidth="1"/>
    <col min="6698" max="6698" width="25" style="1" customWidth="1"/>
    <col min="6699" max="6700" width="11.42578125" style="1" customWidth="1"/>
    <col min="6701" max="6701" width="19.7109375" style="1" customWidth="1"/>
    <col min="6702" max="6702" width="11.42578125" style="1" customWidth="1"/>
    <col min="6703" max="6703" width="14.7109375" style="1" customWidth="1"/>
    <col min="6704" max="6710" width="11.42578125" style="1" customWidth="1"/>
    <col min="6711" max="6711" width="33.5703125" style="1" customWidth="1"/>
    <col min="6712" max="6945" width="11.42578125" style="1"/>
    <col min="6946" max="6946" width="15.7109375" style="1" customWidth="1"/>
    <col min="6947" max="6947" width="10.28515625" style="1" customWidth="1"/>
    <col min="6948" max="6948" width="16.42578125" style="1" customWidth="1"/>
    <col min="6949" max="6949" width="18.140625" style="1" customWidth="1"/>
    <col min="6950" max="6950" width="26.7109375" style="1" customWidth="1"/>
    <col min="6951" max="6952" width="11.42578125" style="1" customWidth="1"/>
    <col min="6953" max="6953" width="14.28515625" style="1" customWidth="1"/>
    <col min="6954" max="6954" width="25" style="1" customWidth="1"/>
    <col min="6955" max="6956" width="11.42578125" style="1" customWidth="1"/>
    <col min="6957" max="6957" width="19.7109375" style="1" customWidth="1"/>
    <col min="6958" max="6958" width="11.42578125" style="1" customWidth="1"/>
    <col min="6959" max="6959" width="14.7109375" style="1" customWidth="1"/>
    <col min="6960" max="6966" width="11.42578125" style="1" customWidth="1"/>
    <col min="6967" max="6967" width="33.5703125" style="1" customWidth="1"/>
    <col min="6968" max="7201" width="11.42578125" style="1"/>
    <col min="7202" max="7202" width="15.7109375" style="1" customWidth="1"/>
    <col min="7203" max="7203" width="10.28515625" style="1" customWidth="1"/>
    <col min="7204" max="7204" width="16.42578125" style="1" customWidth="1"/>
    <col min="7205" max="7205" width="18.140625" style="1" customWidth="1"/>
    <col min="7206" max="7206" width="26.7109375" style="1" customWidth="1"/>
    <col min="7207" max="7208" width="11.42578125" style="1" customWidth="1"/>
    <col min="7209" max="7209" width="14.28515625" style="1" customWidth="1"/>
    <col min="7210" max="7210" width="25" style="1" customWidth="1"/>
    <col min="7211" max="7212" width="11.42578125" style="1" customWidth="1"/>
    <col min="7213" max="7213" width="19.7109375" style="1" customWidth="1"/>
    <col min="7214" max="7214" width="11.42578125" style="1" customWidth="1"/>
    <col min="7215" max="7215" width="14.7109375" style="1" customWidth="1"/>
    <col min="7216" max="7222" width="11.42578125" style="1" customWidth="1"/>
    <col min="7223" max="7223" width="33.5703125" style="1" customWidth="1"/>
    <col min="7224" max="7457" width="11.42578125" style="1"/>
    <col min="7458" max="7458" width="15.7109375" style="1" customWidth="1"/>
    <col min="7459" max="7459" width="10.28515625" style="1" customWidth="1"/>
    <col min="7460" max="7460" width="16.42578125" style="1" customWidth="1"/>
    <col min="7461" max="7461" width="18.140625" style="1" customWidth="1"/>
    <col min="7462" max="7462" width="26.7109375" style="1" customWidth="1"/>
    <col min="7463" max="7464" width="11.42578125" style="1" customWidth="1"/>
    <col min="7465" max="7465" width="14.28515625" style="1" customWidth="1"/>
    <col min="7466" max="7466" width="25" style="1" customWidth="1"/>
    <col min="7467" max="7468" width="11.42578125" style="1" customWidth="1"/>
    <col min="7469" max="7469" width="19.7109375" style="1" customWidth="1"/>
    <col min="7470" max="7470" width="11.42578125" style="1" customWidth="1"/>
    <col min="7471" max="7471" width="14.7109375" style="1" customWidth="1"/>
    <col min="7472" max="7478" width="11.42578125" style="1" customWidth="1"/>
    <col min="7479" max="7479" width="33.5703125" style="1" customWidth="1"/>
    <col min="7480" max="7713" width="11.42578125" style="1"/>
    <col min="7714" max="7714" width="15.7109375" style="1" customWidth="1"/>
    <col min="7715" max="7715" width="10.28515625" style="1" customWidth="1"/>
    <col min="7716" max="7716" width="16.42578125" style="1" customWidth="1"/>
    <col min="7717" max="7717" width="18.140625" style="1" customWidth="1"/>
    <col min="7718" max="7718" width="26.7109375" style="1" customWidth="1"/>
    <col min="7719" max="7720" width="11.42578125" style="1" customWidth="1"/>
    <col min="7721" max="7721" width="14.28515625" style="1" customWidth="1"/>
    <col min="7722" max="7722" width="25" style="1" customWidth="1"/>
    <col min="7723" max="7724" width="11.42578125" style="1" customWidth="1"/>
    <col min="7725" max="7725" width="19.7109375" style="1" customWidth="1"/>
    <col min="7726" max="7726" width="11.42578125" style="1" customWidth="1"/>
    <col min="7727" max="7727" width="14.7109375" style="1" customWidth="1"/>
    <col min="7728" max="7734" width="11.42578125" style="1" customWidth="1"/>
    <col min="7735" max="7735" width="33.5703125" style="1" customWidth="1"/>
    <col min="7736" max="7969" width="11.42578125" style="1"/>
    <col min="7970" max="7970" width="15.7109375" style="1" customWidth="1"/>
    <col min="7971" max="7971" width="10.28515625" style="1" customWidth="1"/>
    <col min="7972" max="7972" width="16.42578125" style="1" customWidth="1"/>
    <col min="7973" max="7973" width="18.140625" style="1" customWidth="1"/>
    <col min="7974" max="7974" width="26.7109375" style="1" customWidth="1"/>
    <col min="7975" max="7976" width="11.42578125" style="1" customWidth="1"/>
    <col min="7977" max="7977" width="14.28515625" style="1" customWidth="1"/>
    <col min="7978" max="7978" width="25" style="1" customWidth="1"/>
    <col min="7979" max="7980" width="11.42578125" style="1" customWidth="1"/>
    <col min="7981" max="7981" width="19.7109375" style="1" customWidth="1"/>
    <col min="7982" max="7982" width="11.42578125" style="1" customWidth="1"/>
    <col min="7983" max="7983" width="14.7109375" style="1" customWidth="1"/>
    <col min="7984" max="7990" width="11.42578125" style="1" customWidth="1"/>
    <col min="7991" max="7991" width="33.5703125" style="1" customWidth="1"/>
    <col min="7992" max="8225" width="11.42578125" style="1"/>
    <col min="8226" max="8226" width="15.7109375" style="1" customWidth="1"/>
    <col min="8227" max="8227" width="10.28515625" style="1" customWidth="1"/>
    <col min="8228" max="8228" width="16.42578125" style="1" customWidth="1"/>
    <col min="8229" max="8229" width="18.140625" style="1" customWidth="1"/>
    <col min="8230" max="8230" width="26.7109375" style="1" customWidth="1"/>
    <col min="8231" max="8232" width="11.42578125" style="1" customWidth="1"/>
    <col min="8233" max="8233" width="14.28515625" style="1" customWidth="1"/>
    <col min="8234" max="8234" width="25" style="1" customWidth="1"/>
    <col min="8235" max="8236" width="11.42578125" style="1" customWidth="1"/>
    <col min="8237" max="8237" width="19.7109375" style="1" customWidth="1"/>
    <col min="8238" max="8238" width="11.42578125" style="1" customWidth="1"/>
    <col min="8239" max="8239" width="14.7109375" style="1" customWidth="1"/>
    <col min="8240" max="8246" width="11.42578125" style="1" customWidth="1"/>
    <col min="8247" max="8247" width="33.5703125" style="1" customWidth="1"/>
    <col min="8248" max="8481" width="11.42578125" style="1"/>
    <col min="8482" max="8482" width="15.7109375" style="1" customWidth="1"/>
    <col min="8483" max="8483" width="10.28515625" style="1" customWidth="1"/>
    <col min="8484" max="8484" width="16.42578125" style="1" customWidth="1"/>
    <col min="8485" max="8485" width="18.140625" style="1" customWidth="1"/>
    <col min="8486" max="8486" width="26.7109375" style="1" customWidth="1"/>
    <col min="8487" max="8488" width="11.42578125" style="1" customWidth="1"/>
    <col min="8489" max="8489" width="14.28515625" style="1" customWidth="1"/>
    <col min="8490" max="8490" width="25" style="1" customWidth="1"/>
    <col min="8491" max="8492" width="11.42578125" style="1" customWidth="1"/>
    <col min="8493" max="8493" width="19.7109375" style="1" customWidth="1"/>
    <col min="8494" max="8494" width="11.42578125" style="1" customWidth="1"/>
    <col min="8495" max="8495" width="14.7109375" style="1" customWidth="1"/>
    <col min="8496" max="8502" width="11.42578125" style="1" customWidth="1"/>
    <col min="8503" max="8503" width="33.5703125" style="1" customWidth="1"/>
    <col min="8504" max="8737" width="11.42578125" style="1"/>
    <col min="8738" max="8738" width="15.7109375" style="1" customWidth="1"/>
    <col min="8739" max="8739" width="10.28515625" style="1" customWidth="1"/>
    <col min="8740" max="8740" width="16.42578125" style="1" customWidth="1"/>
    <col min="8741" max="8741" width="18.140625" style="1" customWidth="1"/>
    <col min="8742" max="8742" width="26.7109375" style="1" customWidth="1"/>
    <col min="8743" max="8744" width="11.42578125" style="1" customWidth="1"/>
    <col min="8745" max="8745" width="14.28515625" style="1" customWidth="1"/>
    <col min="8746" max="8746" width="25" style="1" customWidth="1"/>
    <col min="8747" max="8748" width="11.42578125" style="1" customWidth="1"/>
    <col min="8749" max="8749" width="19.7109375" style="1" customWidth="1"/>
    <col min="8750" max="8750" width="11.42578125" style="1" customWidth="1"/>
    <col min="8751" max="8751" width="14.7109375" style="1" customWidth="1"/>
    <col min="8752" max="8758" width="11.42578125" style="1" customWidth="1"/>
    <col min="8759" max="8759" width="33.5703125" style="1" customWidth="1"/>
    <col min="8760" max="8993" width="11.42578125" style="1"/>
    <col min="8994" max="8994" width="15.7109375" style="1" customWidth="1"/>
    <col min="8995" max="8995" width="10.28515625" style="1" customWidth="1"/>
    <col min="8996" max="8996" width="16.42578125" style="1" customWidth="1"/>
    <col min="8997" max="8997" width="18.140625" style="1" customWidth="1"/>
    <col min="8998" max="8998" width="26.7109375" style="1" customWidth="1"/>
    <col min="8999" max="9000" width="11.42578125" style="1" customWidth="1"/>
    <col min="9001" max="9001" width="14.28515625" style="1" customWidth="1"/>
    <col min="9002" max="9002" width="25" style="1" customWidth="1"/>
    <col min="9003" max="9004" width="11.42578125" style="1" customWidth="1"/>
    <col min="9005" max="9005" width="19.7109375" style="1" customWidth="1"/>
    <col min="9006" max="9006" width="11.42578125" style="1" customWidth="1"/>
    <col min="9007" max="9007" width="14.7109375" style="1" customWidth="1"/>
    <col min="9008" max="9014" width="11.42578125" style="1" customWidth="1"/>
    <col min="9015" max="9015" width="33.5703125" style="1" customWidth="1"/>
    <col min="9016" max="9249" width="11.42578125" style="1"/>
    <col min="9250" max="9250" width="15.7109375" style="1" customWidth="1"/>
    <col min="9251" max="9251" width="10.28515625" style="1" customWidth="1"/>
    <col min="9252" max="9252" width="16.42578125" style="1" customWidth="1"/>
    <col min="9253" max="9253" width="18.140625" style="1" customWidth="1"/>
    <col min="9254" max="9254" width="26.7109375" style="1" customWidth="1"/>
    <col min="9255" max="9256" width="11.42578125" style="1" customWidth="1"/>
    <col min="9257" max="9257" width="14.28515625" style="1" customWidth="1"/>
    <col min="9258" max="9258" width="25" style="1" customWidth="1"/>
    <col min="9259" max="9260" width="11.42578125" style="1" customWidth="1"/>
    <col min="9261" max="9261" width="19.7109375" style="1" customWidth="1"/>
    <col min="9262" max="9262" width="11.42578125" style="1" customWidth="1"/>
    <col min="9263" max="9263" width="14.7109375" style="1" customWidth="1"/>
    <col min="9264" max="9270" width="11.42578125" style="1" customWidth="1"/>
    <col min="9271" max="9271" width="33.5703125" style="1" customWidth="1"/>
    <col min="9272" max="9505" width="11.42578125" style="1"/>
    <col min="9506" max="9506" width="15.7109375" style="1" customWidth="1"/>
    <col min="9507" max="9507" width="10.28515625" style="1" customWidth="1"/>
    <col min="9508" max="9508" width="16.42578125" style="1" customWidth="1"/>
    <col min="9509" max="9509" width="18.140625" style="1" customWidth="1"/>
    <col min="9510" max="9510" width="26.7109375" style="1" customWidth="1"/>
    <col min="9511" max="9512" width="11.42578125" style="1" customWidth="1"/>
    <col min="9513" max="9513" width="14.28515625" style="1" customWidth="1"/>
    <col min="9514" max="9514" width="25" style="1" customWidth="1"/>
    <col min="9515" max="9516" width="11.42578125" style="1" customWidth="1"/>
    <col min="9517" max="9517" width="19.7109375" style="1" customWidth="1"/>
    <col min="9518" max="9518" width="11.42578125" style="1" customWidth="1"/>
    <col min="9519" max="9519" width="14.7109375" style="1" customWidth="1"/>
    <col min="9520" max="9526" width="11.42578125" style="1" customWidth="1"/>
    <col min="9527" max="9527" width="33.5703125" style="1" customWidth="1"/>
    <col min="9528" max="9761" width="11.42578125" style="1"/>
    <col min="9762" max="9762" width="15.7109375" style="1" customWidth="1"/>
    <col min="9763" max="9763" width="10.28515625" style="1" customWidth="1"/>
    <col min="9764" max="9764" width="16.42578125" style="1" customWidth="1"/>
    <col min="9765" max="9765" width="18.140625" style="1" customWidth="1"/>
    <col min="9766" max="9766" width="26.7109375" style="1" customWidth="1"/>
    <col min="9767" max="9768" width="11.42578125" style="1" customWidth="1"/>
    <col min="9769" max="9769" width="14.28515625" style="1" customWidth="1"/>
    <col min="9770" max="9770" width="25" style="1" customWidth="1"/>
    <col min="9771" max="9772" width="11.42578125" style="1" customWidth="1"/>
    <col min="9773" max="9773" width="19.7109375" style="1" customWidth="1"/>
    <col min="9774" max="9774" width="11.42578125" style="1" customWidth="1"/>
    <col min="9775" max="9775" width="14.7109375" style="1" customWidth="1"/>
    <col min="9776" max="9782" width="11.42578125" style="1" customWidth="1"/>
    <col min="9783" max="9783" width="33.5703125" style="1" customWidth="1"/>
    <col min="9784" max="10017" width="11.42578125" style="1"/>
    <col min="10018" max="10018" width="15.7109375" style="1" customWidth="1"/>
    <col min="10019" max="10019" width="10.28515625" style="1" customWidth="1"/>
    <col min="10020" max="10020" width="16.42578125" style="1" customWidth="1"/>
    <col min="10021" max="10021" width="18.140625" style="1" customWidth="1"/>
    <col min="10022" max="10022" width="26.7109375" style="1" customWidth="1"/>
    <col min="10023" max="10024" width="11.42578125" style="1" customWidth="1"/>
    <col min="10025" max="10025" width="14.28515625" style="1" customWidth="1"/>
    <col min="10026" max="10026" width="25" style="1" customWidth="1"/>
    <col min="10027" max="10028" width="11.42578125" style="1" customWidth="1"/>
    <col min="10029" max="10029" width="19.7109375" style="1" customWidth="1"/>
    <col min="10030" max="10030" width="11.42578125" style="1" customWidth="1"/>
    <col min="10031" max="10031" width="14.7109375" style="1" customWidth="1"/>
    <col min="10032" max="10038" width="11.42578125" style="1" customWidth="1"/>
    <col min="10039" max="10039" width="33.5703125" style="1" customWidth="1"/>
    <col min="10040" max="10273" width="11.42578125" style="1"/>
    <col min="10274" max="10274" width="15.7109375" style="1" customWidth="1"/>
    <col min="10275" max="10275" width="10.28515625" style="1" customWidth="1"/>
    <col min="10276" max="10276" width="16.42578125" style="1" customWidth="1"/>
    <col min="10277" max="10277" width="18.140625" style="1" customWidth="1"/>
    <col min="10278" max="10278" width="26.7109375" style="1" customWidth="1"/>
    <col min="10279" max="10280" width="11.42578125" style="1" customWidth="1"/>
    <col min="10281" max="10281" width="14.28515625" style="1" customWidth="1"/>
    <col min="10282" max="10282" width="25" style="1" customWidth="1"/>
    <col min="10283" max="10284" width="11.42578125" style="1" customWidth="1"/>
    <col min="10285" max="10285" width="19.7109375" style="1" customWidth="1"/>
    <col min="10286" max="10286" width="11.42578125" style="1" customWidth="1"/>
    <col min="10287" max="10287" width="14.7109375" style="1" customWidth="1"/>
    <col min="10288" max="10294" width="11.42578125" style="1" customWidth="1"/>
    <col min="10295" max="10295" width="33.5703125" style="1" customWidth="1"/>
    <col min="10296" max="10529" width="11.42578125" style="1"/>
    <col min="10530" max="10530" width="15.7109375" style="1" customWidth="1"/>
    <col min="10531" max="10531" width="10.28515625" style="1" customWidth="1"/>
    <col min="10532" max="10532" width="16.42578125" style="1" customWidth="1"/>
    <col min="10533" max="10533" width="18.140625" style="1" customWidth="1"/>
    <col min="10534" max="10534" width="26.7109375" style="1" customWidth="1"/>
    <col min="10535" max="10536" width="11.42578125" style="1" customWidth="1"/>
    <col min="10537" max="10537" width="14.28515625" style="1" customWidth="1"/>
    <col min="10538" max="10538" width="25" style="1" customWidth="1"/>
    <col min="10539" max="10540" width="11.42578125" style="1" customWidth="1"/>
    <col min="10541" max="10541" width="19.7109375" style="1" customWidth="1"/>
    <col min="10542" max="10542" width="11.42578125" style="1" customWidth="1"/>
    <col min="10543" max="10543" width="14.7109375" style="1" customWidth="1"/>
    <col min="10544" max="10550" width="11.42578125" style="1" customWidth="1"/>
    <col min="10551" max="10551" width="33.5703125" style="1" customWidth="1"/>
    <col min="10552" max="10785" width="11.42578125" style="1"/>
    <col min="10786" max="10786" width="15.7109375" style="1" customWidth="1"/>
    <col min="10787" max="10787" width="10.28515625" style="1" customWidth="1"/>
    <col min="10788" max="10788" width="16.42578125" style="1" customWidth="1"/>
    <col min="10789" max="10789" width="18.140625" style="1" customWidth="1"/>
    <col min="10790" max="10790" width="26.7109375" style="1" customWidth="1"/>
    <col min="10791" max="10792" width="11.42578125" style="1" customWidth="1"/>
    <col min="10793" max="10793" width="14.28515625" style="1" customWidth="1"/>
    <col min="10794" max="10794" width="25" style="1" customWidth="1"/>
    <col min="10795" max="10796" width="11.42578125" style="1" customWidth="1"/>
    <col min="10797" max="10797" width="19.7109375" style="1" customWidth="1"/>
    <col min="10798" max="10798" width="11.42578125" style="1" customWidth="1"/>
    <col min="10799" max="10799" width="14.7109375" style="1" customWidth="1"/>
    <col min="10800" max="10806" width="11.42578125" style="1" customWidth="1"/>
    <col min="10807" max="10807" width="33.5703125" style="1" customWidth="1"/>
    <col min="10808" max="11041" width="11.42578125" style="1"/>
    <col min="11042" max="11042" width="15.7109375" style="1" customWidth="1"/>
    <col min="11043" max="11043" width="10.28515625" style="1" customWidth="1"/>
    <col min="11044" max="11044" width="16.42578125" style="1" customWidth="1"/>
    <col min="11045" max="11045" width="18.140625" style="1" customWidth="1"/>
    <col min="11046" max="11046" width="26.7109375" style="1" customWidth="1"/>
    <col min="11047" max="11048" width="11.42578125" style="1" customWidth="1"/>
    <col min="11049" max="11049" width="14.28515625" style="1" customWidth="1"/>
    <col min="11050" max="11050" width="25" style="1" customWidth="1"/>
    <col min="11051" max="11052" width="11.42578125" style="1" customWidth="1"/>
    <col min="11053" max="11053" width="19.7109375" style="1" customWidth="1"/>
    <col min="11054" max="11054" width="11.42578125" style="1" customWidth="1"/>
    <col min="11055" max="11055" width="14.7109375" style="1" customWidth="1"/>
    <col min="11056" max="11062" width="11.42578125" style="1" customWidth="1"/>
    <col min="11063" max="11063" width="33.5703125" style="1" customWidth="1"/>
    <col min="11064" max="11297" width="11.42578125" style="1"/>
    <col min="11298" max="11298" width="15.7109375" style="1" customWidth="1"/>
    <col min="11299" max="11299" width="10.28515625" style="1" customWidth="1"/>
    <col min="11300" max="11300" width="16.42578125" style="1" customWidth="1"/>
    <col min="11301" max="11301" width="18.140625" style="1" customWidth="1"/>
    <col min="11302" max="11302" width="26.7109375" style="1" customWidth="1"/>
    <col min="11303" max="11304" width="11.42578125" style="1" customWidth="1"/>
    <col min="11305" max="11305" width="14.28515625" style="1" customWidth="1"/>
    <col min="11306" max="11306" width="25" style="1" customWidth="1"/>
    <col min="11307" max="11308" width="11.42578125" style="1" customWidth="1"/>
    <col min="11309" max="11309" width="19.7109375" style="1" customWidth="1"/>
    <col min="11310" max="11310" width="11.42578125" style="1" customWidth="1"/>
    <col min="11311" max="11311" width="14.7109375" style="1" customWidth="1"/>
    <col min="11312" max="11318" width="11.42578125" style="1" customWidth="1"/>
    <col min="11319" max="11319" width="33.5703125" style="1" customWidth="1"/>
    <col min="11320" max="11553" width="11.42578125" style="1"/>
    <col min="11554" max="11554" width="15.7109375" style="1" customWidth="1"/>
    <col min="11555" max="11555" width="10.28515625" style="1" customWidth="1"/>
    <col min="11556" max="11556" width="16.42578125" style="1" customWidth="1"/>
    <col min="11557" max="11557" width="18.140625" style="1" customWidth="1"/>
    <col min="11558" max="11558" width="26.7109375" style="1" customWidth="1"/>
    <col min="11559" max="11560" width="11.42578125" style="1" customWidth="1"/>
    <col min="11561" max="11561" width="14.28515625" style="1" customWidth="1"/>
    <col min="11562" max="11562" width="25" style="1" customWidth="1"/>
    <col min="11563" max="11564" width="11.42578125" style="1" customWidth="1"/>
    <col min="11565" max="11565" width="19.7109375" style="1" customWidth="1"/>
    <col min="11566" max="11566" width="11.42578125" style="1" customWidth="1"/>
    <col min="11567" max="11567" width="14.7109375" style="1" customWidth="1"/>
    <col min="11568" max="11574" width="11.42578125" style="1" customWidth="1"/>
    <col min="11575" max="11575" width="33.5703125" style="1" customWidth="1"/>
    <col min="11576" max="11809" width="11.42578125" style="1"/>
    <col min="11810" max="11810" width="15.7109375" style="1" customWidth="1"/>
    <col min="11811" max="11811" width="10.28515625" style="1" customWidth="1"/>
    <col min="11812" max="11812" width="16.42578125" style="1" customWidth="1"/>
    <col min="11813" max="11813" width="18.140625" style="1" customWidth="1"/>
    <col min="11814" max="11814" width="26.7109375" style="1" customWidth="1"/>
    <col min="11815" max="11816" width="11.42578125" style="1" customWidth="1"/>
    <col min="11817" max="11817" width="14.28515625" style="1" customWidth="1"/>
    <col min="11818" max="11818" width="25" style="1" customWidth="1"/>
    <col min="11819" max="11820" width="11.42578125" style="1" customWidth="1"/>
    <col min="11821" max="11821" width="19.7109375" style="1" customWidth="1"/>
    <col min="11822" max="11822" width="11.42578125" style="1" customWidth="1"/>
    <col min="11823" max="11823" width="14.7109375" style="1" customWidth="1"/>
    <col min="11824" max="11830" width="11.42578125" style="1" customWidth="1"/>
    <col min="11831" max="11831" width="33.5703125" style="1" customWidth="1"/>
    <col min="11832" max="12065" width="11.42578125" style="1"/>
    <col min="12066" max="12066" width="15.7109375" style="1" customWidth="1"/>
    <col min="12067" max="12067" width="10.28515625" style="1" customWidth="1"/>
    <col min="12068" max="12068" width="16.42578125" style="1" customWidth="1"/>
    <col min="12069" max="12069" width="18.140625" style="1" customWidth="1"/>
    <col min="12070" max="12070" width="26.7109375" style="1" customWidth="1"/>
    <col min="12071" max="12072" width="11.42578125" style="1" customWidth="1"/>
    <col min="12073" max="12073" width="14.28515625" style="1" customWidth="1"/>
    <col min="12074" max="12074" width="25" style="1" customWidth="1"/>
    <col min="12075" max="12076" width="11.42578125" style="1" customWidth="1"/>
    <col min="12077" max="12077" width="19.7109375" style="1" customWidth="1"/>
    <col min="12078" max="12078" width="11.42578125" style="1" customWidth="1"/>
    <col min="12079" max="12079" width="14.7109375" style="1" customWidth="1"/>
    <col min="12080" max="12086" width="11.42578125" style="1" customWidth="1"/>
    <col min="12087" max="12087" width="33.5703125" style="1" customWidth="1"/>
    <col min="12088" max="12321" width="11.42578125" style="1"/>
    <col min="12322" max="12322" width="15.7109375" style="1" customWidth="1"/>
    <col min="12323" max="12323" width="10.28515625" style="1" customWidth="1"/>
    <col min="12324" max="12324" width="16.42578125" style="1" customWidth="1"/>
    <col min="12325" max="12325" width="18.140625" style="1" customWidth="1"/>
    <col min="12326" max="12326" width="26.7109375" style="1" customWidth="1"/>
    <col min="12327" max="12328" width="11.42578125" style="1" customWidth="1"/>
    <col min="12329" max="12329" width="14.28515625" style="1" customWidth="1"/>
    <col min="12330" max="12330" width="25" style="1" customWidth="1"/>
    <col min="12331" max="12332" width="11.42578125" style="1" customWidth="1"/>
    <col min="12333" max="12333" width="19.7109375" style="1" customWidth="1"/>
    <col min="12334" max="12334" width="11.42578125" style="1" customWidth="1"/>
    <col min="12335" max="12335" width="14.7109375" style="1" customWidth="1"/>
    <col min="12336" max="12342" width="11.42578125" style="1" customWidth="1"/>
    <col min="12343" max="12343" width="33.5703125" style="1" customWidth="1"/>
    <col min="12344" max="12577" width="11.42578125" style="1"/>
    <col min="12578" max="12578" width="15.7109375" style="1" customWidth="1"/>
    <col min="12579" max="12579" width="10.28515625" style="1" customWidth="1"/>
    <col min="12580" max="12580" width="16.42578125" style="1" customWidth="1"/>
    <col min="12581" max="12581" width="18.140625" style="1" customWidth="1"/>
    <col min="12582" max="12582" width="26.7109375" style="1" customWidth="1"/>
    <col min="12583" max="12584" width="11.42578125" style="1" customWidth="1"/>
    <col min="12585" max="12585" width="14.28515625" style="1" customWidth="1"/>
    <col min="12586" max="12586" width="25" style="1" customWidth="1"/>
    <col min="12587" max="12588" width="11.42578125" style="1" customWidth="1"/>
    <col min="12589" max="12589" width="19.7109375" style="1" customWidth="1"/>
    <col min="12590" max="12590" width="11.42578125" style="1" customWidth="1"/>
    <col min="12591" max="12591" width="14.7109375" style="1" customWidth="1"/>
    <col min="12592" max="12598" width="11.42578125" style="1" customWidth="1"/>
    <col min="12599" max="12599" width="33.5703125" style="1" customWidth="1"/>
    <col min="12600" max="12833" width="11.42578125" style="1"/>
    <col min="12834" max="12834" width="15.7109375" style="1" customWidth="1"/>
    <col min="12835" max="12835" width="10.28515625" style="1" customWidth="1"/>
    <col min="12836" max="12836" width="16.42578125" style="1" customWidth="1"/>
    <col min="12837" max="12837" width="18.140625" style="1" customWidth="1"/>
    <col min="12838" max="12838" width="26.7109375" style="1" customWidth="1"/>
    <col min="12839" max="12840" width="11.42578125" style="1" customWidth="1"/>
    <col min="12841" max="12841" width="14.28515625" style="1" customWidth="1"/>
    <col min="12842" max="12842" width="25" style="1" customWidth="1"/>
    <col min="12843" max="12844" width="11.42578125" style="1" customWidth="1"/>
    <col min="12845" max="12845" width="19.7109375" style="1" customWidth="1"/>
    <col min="12846" max="12846" width="11.42578125" style="1" customWidth="1"/>
    <col min="12847" max="12847" width="14.7109375" style="1" customWidth="1"/>
    <col min="12848" max="12854" width="11.42578125" style="1" customWidth="1"/>
    <col min="12855" max="12855" width="33.5703125" style="1" customWidth="1"/>
    <col min="12856" max="13089" width="11.42578125" style="1"/>
    <col min="13090" max="13090" width="15.7109375" style="1" customWidth="1"/>
    <col min="13091" max="13091" width="10.28515625" style="1" customWidth="1"/>
    <col min="13092" max="13092" width="16.42578125" style="1" customWidth="1"/>
    <col min="13093" max="13093" width="18.140625" style="1" customWidth="1"/>
    <col min="13094" max="13094" width="26.7109375" style="1" customWidth="1"/>
    <col min="13095" max="13096" width="11.42578125" style="1" customWidth="1"/>
    <col min="13097" max="13097" width="14.28515625" style="1" customWidth="1"/>
    <col min="13098" max="13098" width="25" style="1" customWidth="1"/>
    <col min="13099" max="13100" width="11.42578125" style="1" customWidth="1"/>
    <col min="13101" max="13101" width="19.7109375" style="1" customWidth="1"/>
    <col min="13102" max="13102" width="11.42578125" style="1" customWidth="1"/>
    <col min="13103" max="13103" width="14.7109375" style="1" customWidth="1"/>
    <col min="13104" max="13110" width="11.42578125" style="1" customWidth="1"/>
    <col min="13111" max="13111" width="33.5703125" style="1" customWidth="1"/>
    <col min="13112" max="13345" width="11.42578125" style="1"/>
    <col min="13346" max="13346" width="15.7109375" style="1" customWidth="1"/>
    <col min="13347" max="13347" width="10.28515625" style="1" customWidth="1"/>
    <col min="13348" max="13348" width="16.42578125" style="1" customWidth="1"/>
    <col min="13349" max="13349" width="18.140625" style="1" customWidth="1"/>
    <col min="13350" max="13350" width="26.7109375" style="1" customWidth="1"/>
    <col min="13351" max="13352" width="11.42578125" style="1" customWidth="1"/>
    <col min="13353" max="13353" width="14.28515625" style="1" customWidth="1"/>
    <col min="13354" max="13354" width="25" style="1" customWidth="1"/>
    <col min="13355" max="13356" width="11.42578125" style="1" customWidth="1"/>
    <col min="13357" max="13357" width="19.7109375" style="1" customWidth="1"/>
    <col min="13358" max="13358" width="11.42578125" style="1" customWidth="1"/>
    <col min="13359" max="13359" width="14.7109375" style="1" customWidth="1"/>
    <col min="13360" max="13366" width="11.42578125" style="1" customWidth="1"/>
    <col min="13367" max="13367" width="33.5703125" style="1" customWidth="1"/>
    <col min="13368" max="13601" width="11.42578125" style="1"/>
    <col min="13602" max="13602" width="15.7109375" style="1" customWidth="1"/>
    <col min="13603" max="13603" width="10.28515625" style="1" customWidth="1"/>
    <col min="13604" max="13604" width="16.42578125" style="1" customWidth="1"/>
    <col min="13605" max="13605" width="18.140625" style="1" customWidth="1"/>
    <col min="13606" max="13606" width="26.7109375" style="1" customWidth="1"/>
    <col min="13607" max="13608" width="11.42578125" style="1" customWidth="1"/>
    <col min="13609" max="13609" width="14.28515625" style="1" customWidth="1"/>
    <col min="13610" max="13610" width="25" style="1" customWidth="1"/>
    <col min="13611" max="13612" width="11.42578125" style="1" customWidth="1"/>
    <col min="13613" max="13613" width="19.7109375" style="1" customWidth="1"/>
    <col min="13614" max="13614" width="11.42578125" style="1" customWidth="1"/>
    <col min="13615" max="13615" width="14.7109375" style="1" customWidth="1"/>
    <col min="13616" max="13622" width="11.42578125" style="1" customWidth="1"/>
    <col min="13623" max="13623" width="33.5703125" style="1" customWidth="1"/>
    <col min="13624" max="13857" width="11.42578125" style="1"/>
    <col min="13858" max="13858" width="15.7109375" style="1" customWidth="1"/>
    <col min="13859" max="13859" width="10.28515625" style="1" customWidth="1"/>
    <col min="13860" max="13860" width="16.42578125" style="1" customWidth="1"/>
    <col min="13861" max="13861" width="18.140625" style="1" customWidth="1"/>
    <col min="13862" max="13862" width="26.7109375" style="1" customWidth="1"/>
    <col min="13863" max="13864" width="11.42578125" style="1" customWidth="1"/>
    <col min="13865" max="13865" width="14.28515625" style="1" customWidth="1"/>
    <col min="13866" max="13866" width="25" style="1" customWidth="1"/>
    <col min="13867" max="13868" width="11.42578125" style="1" customWidth="1"/>
    <col min="13869" max="13869" width="19.7109375" style="1" customWidth="1"/>
    <col min="13870" max="13870" width="11.42578125" style="1" customWidth="1"/>
    <col min="13871" max="13871" width="14.7109375" style="1" customWidth="1"/>
    <col min="13872" max="13878" width="11.42578125" style="1" customWidth="1"/>
    <col min="13879" max="13879" width="33.5703125" style="1" customWidth="1"/>
    <col min="13880" max="14113" width="11.42578125" style="1"/>
    <col min="14114" max="14114" width="15.7109375" style="1" customWidth="1"/>
    <col min="14115" max="14115" width="10.28515625" style="1" customWidth="1"/>
    <col min="14116" max="14116" width="16.42578125" style="1" customWidth="1"/>
    <col min="14117" max="14117" width="18.140625" style="1" customWidth="1"/>
    <col min="14118" max="14118" width="26.7109375" style="1" customWidth="1"/>
    <col min="14119" max="14120" width="11.42578125" style="1" customWidth="1"/>
    <col min="14121" max="14121" width="14.28515625" style="1" customWidth="1"/>
    <col min="14122" max="14122" width="25" style="1" customWidth="1"/>
    <col min="14123" max="14124" width="11.42578125" style="1" customWidth="1"/>
    <col min="14125" max="14125" width="19.7109375" style="1" customWidth="1"/>
    <col min="14126" max="14126" width="11.42578125" style="1" customWidth="1"/>
    <col min="14127" max="14127" width="14.7109375" style="1" customWidth="1"/>
    <col min="14128" max="14134" width="11.42578125" style="1" customWidth="1"/>
    <col min="14135" max="14135" width="33.5703125" style="1" customWidth="1"/>
    <col min="14136" max="14369" width="11.42578125" style="1"/>
    <col min="14370" max="14370" width="15.7109375" style="1" customWidth="1"/>
    <col min="14371" max="14371" width="10.28515625" style="1" customWidth="1"/>
    <col min="14372" max="14372" width="16.42578125" style="1" customWidth="1"/>
    <col min="14373" max="14373" width="18.140625" style="1" customWidth="1"/>
    <col min="14374" max="14374" width="26.7109375" style="1" customWidth="1"/>
    <col min="14375" max="14376" width="11.42578125" style="1" customWidth="1"/>
    <col min="14377" max="14377" width="14.28515625" style="1" customWidth="1"/>
    <col min="14378" max="14378" width="25" style="1" customWidth="1"/>
    <col min="14379" max="14380" width="11.42578125" style="1" customWidth="1"/>
    <col min="14381" max="14381" width="19.7109375" style="1" customWidth="1"/>
    <col min="14382" max="14382" width="11.42578125" style="1" customWidth="1"/>
    <col min="14383" max="14383" width="14.7109375" style="1" customWidth="1"/>
    <col min="14384" max="14390" width="11.42578125" style="1" customWidth="1"/>
    <col min="14391" max="14391" width="33.5703125" style="1" customWidth="1"/>
    <col min="14392" max="14625" width="11.42578125" style="1"/>
    <col min="14626" max="14626" width="15.7109375" style="1" customWidth="1"/>
    <col min="14627" max="14627" width="10.28515625" style="1" customWidth="1"/>
    <col min="14628" max="14628" width="16.42578125" style="1" customWidth="1"/>
    <col min="14629" max="14629" width="18.140625" style="1" customWidth="1"/>
    <col min="14630" max="14630" width="26.7109375" style="1" customWidth="1"/>
    <col min="14631" max="14632" width="11.42578125" style="1" customWidth="1"/>
    <col min="14633" max="14633" width="14.28515625" style="1" customWidth="1"/>
    <col min="14634" max="14634" width="25" style="1" customWidth="1"/>
    <col min="14635" max="14636" width="11.42578125" style="1" customWidth="1"/>
    <col min="14637" max="14637" width="19.7109375" style="1" customWidth="1"/>
    <col min="14638" max="14638" width="11.42578125" style="1" customWidth="1"/>
    <col min="14639" max="14639" width="14.7109375" style="1" customWidth="1"/>
    <col min="14640" max="14646" width="11.42578125" style="1" customWidth="1"/>
    <col min="14647" max="14647" width="33.5703125" style="1" customWidth="1"/>
    <col min="14648" max="14881" width="11.42578125" style="1"/>
    <col min="14882" max="14882" width="15.7109375" style="1" customWidth="1"/>
    <col min="14883" max="14883" width="10.28515625" style="1" customWidth="1"/>
    <col min="14884" max="14884" width="16.42578125" style="1" customWidth="1"/>
    <col min="14885" max="14885" width="18.140625" style="1" customWidth="1"/>
    <col min="14886" max="14886" width="26.7109375" style="1" customWidth="1"/>
    <col min="14887" max="14888" width="11.42578125" style="1" customWidth="1"/>
    <col min="14889" max="14889" width="14.28515625" style="1" customWidth="1"/>
    <col min="14890" max="14890" width="25" style="1" customWidth="1"/>
    <col min="14891" max="14892" width="11.42578125" style="1" customWidth="1"/>
    <col min="14893" max="14893" width="19.7109375" style="1" customWidth="1"/>
    <col min="14894" max="14894" width="11.42578125" style="1" customWidth="1"/>
    <col min="14895" max="14895" width="14.7109375" style="1" customWidth="1"/>
    <col min="14896" max="14902" width="11.42578125" style="1" customWidth="1"/>
    <col min="14903" max="14903" width="33.5703125" style="1" customWidth="1"/>
    <col min="14904" max="15137" width="11.42578125" style="1"/>
    <col min="15138" max="15138" width="15.7109375" style="1" customWidth="1"/>
    <col min="15139" max="15139" width="10.28515625" style="1" customWidth="1"/>
    <col min="15140" max="15140" width="16.42578125" style="1" customWidth="1"/>
    <col min="15141" max="15141" width="18.140625" style="1" customWidth="1"/>
    <col min="15142" max="15142" width="26.7109375" style="1" customWidth="1"/>
    <col min="15143" max="15144" width="11.42578125" style="1" customWidth="1"/>
    <col min="15145" max="15145" width="14.28515625" style="1" customWidth="1"/>
    <col min="15146" max="15146" width="25" style="1" customWidth="1"/>
    <col min="15147" max="15148" width="11.42578125" style="1" customWidth="1"/>
    <col min="15149" max="15149" width="19.7109375" style="1" customWidth="1"/>
    <col min="15150" max="15150" width="11.42578125" style="1" customWidth="1"/>
    <col min="15151" max="15151" width="14.7109375" style="1" customWidth="1"/>
    <col min="15152" max="15158" width="11.42578125" style="1" customWidth="1"/>
    <col min="15159" max="15159" width="33.5703125" style="1" customWidth="1"/>
    <col min="15160" max="15393" width="11.42578125" style="1"/>
    <col min="15394" max="15394" width="15.7109375" style="1" customWidth="1"/>
    <col min="15395" max="15395" width="10.28515625" style="1" customWidth="1"/>
    <col min="15396" max="15396" width="16.42578125" style="1" customWidth="1"/>
    <col min="15397" max="15397" width="18.140625" style="1" customWidth="1"/>
    <col min="15398" max="15398" width="26.7109375" style="1" customWidth="1"/>
    <col min="15399" max="15400" width="11.42578125" style="1" customWidth="1"/>
    <col min="15401" max="15401" width="14.28515625" style="1" customWidth="1"/>
    <col min="15402" max="15402" width="25" style="1" customWidth="1"/>
    <col min="15403" max="15404" width="11.42578125" style="1" customWidth="1"/>
    <col min="15405" max="15405" width="19.7109375" style="1" customWidth="1"/>
    <col min="15406" max="15406" width="11.42578125" style="1" customWidth="1"/>
    <col min="15407" max="15407" width="14.7109375" style="1" customWidth="1"/>
    <col min="15408" max="15414" width="11.42578125" style="1" customWidth="1"/>
    <col min="15415" max="15415" width="33.5703125" style="1" customWidth="1"/>
    <col min="15416" max="15649" width="11.42578125" style="1"/>
    <col min="15650" max="15650" width="15.7109375" style="1" customWidth="1"/>
    <col min="15651" max="15651" width="10.28515625" style="1" customWidth="1"/>
    <col min="15652" max="15652" width="16.42578125" style="1" customWidth="1"/>
    <col min="15653" max="15653" width="18.140625" style="1" customWidth="1"/>
    <col min="15654" max="15654" width="26.7109375" style="1" customWidth="1"/>
    <col min="15655" max="15656" width="11.42578125" style="1" customWidth="1"/>
    <col min="15657" max="15657" width="14.28515625" style="1" customWidth="1"/>
    <col min="15658" max="15658" width="25" style="1" customWidth="1"/>
    <col min="15659" max="15660" width="11.42578125" style="1" customWidth="1"/>
    <col min="15661" max="15661" width="19.7109375" style="1" customWidth="1"/>
    <col min="15662" max="15662" width="11.42578125" style="1" customWidth="1"/>
    <col min="15663" max="15663" width="14.7109375" style="1" customWidth="1"/>
    <col min="15664" max="15670" width="11.42578125" style="1" customWidth="1"/>
    <col min="15671" max="15671" width="33.5703125" style="1" customWidth="1"/>
    <col min="15672" max="15905" width="11.42578125" style="1"/>
    <col min="15906" max="15906" width="15.7109375" style="1" customWidth="1"/>
    <col min="15907" max="15907" width="10.28515625" style="1" customWidth="1"/>
    <col min="15908" max="15908" width="16.42578125" style="1" customWidth="1"/>
    <col min="15909" max="15909" width="18.140625" style="1" customWidth="1"/>
    <col min="15910" max="15910" width="26.7109375" style="1" customWidth="1"/>
    <col min="15911" max="15912" width="11.42578125" style="1" customWidth="1"/>
    <col min="15913" max="15913" width="14.28515625" style="1" customWidth="1"/>
    <col min="15914" max="15914" width="25" style="1" customWidth="1"/>
    <col min="15915" max="15916" width="11.42578125" style="1" customWidth="1"/>
    <col min="15917" max="15917" width="19.7109375" style="1" customWidth="1"/>
    <col min="15918" max="15918" width="11.42578125" style="1" customWidth="1"/>
    <col min="15919" max="15919" width="14.7109375" style="1" customWidth="1"/>
    <col min="15920" max="15926" width="11.42578125" style="1" customWidth="1"/>
    <col min="15927" max="15927" width="33.5703125" style="1" customWidth="1"/>
    <col min="15928" max="16161" width="11.42578125" style="1"/>
    <col min="16162" max="16162" width="15.7109375" style="1" customWidth="1"/>
    <col min="16163" max="16163" width="10.28515625" style="1" customWidth="1"/>
    <col min="16164" max="16164" width="16.42578125" style="1" customWidth="1"/>
    <col min="16165" max="16165" width="18.140625" style="1" customWidth="1"/>
    <col min="16166" max="16166" width="26.7109375" style="1" customWidth="1"/>
    <col min="16167" max="16168" width="11.42578125" style="1" customWidth="1"/>
    <col min="16169" max="16169" width="14.28515625" style="1" customWidth="1"/>
    <col min="16170" max="16170" width="25" style="1" customWidth="1"/>
    <col min="16171" max="16172" width="11.42578125" style="1" customWidth="1"/>
    <col min="16173" max="16173" width="19.7109375" style="1" customWidth="1"/>
    <col min="16174" max="16174" width="11.42578125" style="1" customWidth="1"/>
    <col min="16175" max="16175" width="14.7109375" style="1" customWidth="1"/>
    <col min="16176" max="16182" width="11.42578125" style="1" customWidth="1"/>
    <col min="16183" max="16183" width="33.5703125" style="1" customWidth="1"/>
    <col min="16184" max="16384" width="11.42578125" style="1"/>
  </cols>
  <sheetData>
    <row r="1" spans="1:56" ht="29.25" customHeight="1" x14ac:dyDescent="0.2">
      <c r="A1" s="55" t="s">
        <v>354</v>
      </c>
      <c r="B1" s="56"/>
      <c r="C1" s="59" t="s">
        <v>355</v>
      </c>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61" t="s">
        <v>353</v>
      </c>
      <c r="BC1" s="61"/>
      <c r="BD1" s="62"/>
    </row>
    <row r="2" spans="1:56" ht="30.75" customHeight="1" x14ac:dyDescent="0.2">
      <c r="A2" s="57"/>
      <c r="B2" s="58"/>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3" t="s">
        <v>352</v>
      </c>
      <c r="BC2" s="63"/>
      <c r="BD2" s="64"/>
    </row>
    <row r="3" spans="1:56" ht="21" customHeight="1" x14ac:dyDescent="0.2">
      <c r="A3" s="57"/>
      <c r="B3" s="58"/>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3" t="s">
        <v>351</v>
      </c>
      <c r="BC3" s="63"/>
      <c r="BD3" s="64"/>
    </row>
    <row r="4" spans="1:56" ht="27.75" customHeight="1" x14ac:dyDescent="0.2">
      <c r="A4" s="65" t="s">
        <v>350</v>
      </c>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7"/>
    </row>
    <row r="5" spans="1:56" s="36" customFormat="1" ht="46.5" customHeight="1" x14ac:dyDescent="0.2">
      <c r="A5" s="52" t="s">
        <v>349</v>
      </c>
      <c r="B5" s="52"/>
      <c r="C5" s="52" t="s">
        <v>348</v>
      </c>
      <c r="D5" s="52"/>
      <c r="E5" s="52"/>
      <c r="F5" s="52"/>
      <c r="G5" s="52"/>
      <c r="H5" s="52" t="s">
        <v>347</v>
      </c>
      <c r="I5" s="52"/>
      <c r="J5" s="52"/>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3" t="s">
        <v>346</v>
      </c>
      <c r="BA5" s="53"/>
      <c r="BB5" s="54" t="s">
        <v>345</v>
      </c>
      <c r="BC5" s="54"/>
      <c r="BD5" s="54"/>
    </row>
    <row r="6" spans="1:56" s="36" customFormat="1" ht="19.5" customHeight="1" x14ac:dyDescent="0.2">
      <c r="A6" s="72" t="s">
        <v>344</v>
      </c>
      <c r="B6" s="72" t="s">
        <v>343</v>
      </c>
      <c r="C6" s="72" t="s">
        <v>342</v>
      </c>
      <c r="D6" s="72" t="s">
        <v>341</v>
      </c>
      <c r="E6" s="72" t="s">
        <v>340</v>
      </c>
      <c r="F6" s="72" t="s">
        <v>339</v>
      </c>
      <c r="G6" s="72" t="s">
        <v>338</v>
      </c>
      <c r="H6" s="68" t="s">
        <v>337</v>
      </c>
      <c r="I6" s="68"/>
      <c r="J6" s="68"/>
      <c r="K6" s="68" t="s">
        <v>336</v>
      </c>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51"/>
      <c r="AS6" s="68" t="s">
        <v>335</v>
      </c>
      <c r="AT6" s="68"/>
      <c r="AU6" s="68"/>
      <c r="AV6" s="68"/>
      <c r="AW6" s="68"/>
      <c r="AX6" s="68"/>
      <c r="AY6" s="68"/>
      <c r="AZ6" s="69" t="s">
        <v>334</v>
      </c>
      <c r="BA6" s="69" t="s">
        <v>333</v>
      </c>
      <c r="BB6" s="73" t="s">
        <v>332</v>
      </c>
      <c r="BC6" s="73" t="s">
        <v>331</v>
      </c>
      <c r="BD6" s="73" t="s">
        <v>330</v>
      </c>
    </row>
    <row r="7" spans="1:56" s="36" customFormat="1" ht="26.25" customHeight="1" x14ac:dyDescent="0.2">
      <c r="A7" s="72"/>
      <c r="B7" s="72"/>
      <c r="C7" s="72"/>
      <c r="D7" s="72"/>
      <c r="E7" s="72"/>
      <c r="F7" s="72"/>
      <c r="G7" s="72"/>
      <c r="H7" s="72" t="s">
        <v>329</v>
      </c>
      <c r="I7" s="72"/>
      <c r="J7" s="72"/>
      <c r="K7" s="72" t="s">
        <v>328</v>
      </c>
      <c r="L7" s="72"/>
      <c r="M7" s="70" t="s">
        <v>327</v>
      </c>
      <c r="N7" s="70"/>
      <c r="O7" s="70"/>
      <c r="P7" s="70"/>
      <c r="Q7" s="70"/>
      <c r="R7" s="70"/>
      <c r="S7" s="70"/>
      <c r="T7" s="70"/>
      <c r="U7" s="70"/>
      <c r="V7" s="70"/>
      <c r="W7" s="70"/>
      <c r="X7" s="70"/>
      <c r="Y7" s="70"/>
      <c r="Z7" s="70"/>
      <c r="AA7" s="70"/>
      <c r="AB7" s="70"/>
      <c r="AC7" s="70" t="s">
        <v>326</v>
      </c>
      <c r="AD7" s="70"/>
      <c r="AE7" s="74"/>
      <c r="AF7" s="70" t="s">
        <v>325</v>
      </c>
      <c r="AG7" s="70"/>
      <c r="AH7" s="70"/>
      <c r="AI7" s="70" t="s">
        <v>324</v>
      </c>
      <c r="AJ7" s="70"/>
      <c r="AK7" s="70" t="s">
        <v>323</v>
      </c>
      <c r="AL7" s="70" t="s">
        <v>322</v>
      </c>
      <c r="AM7" s="42"/>
      <c r="AN7" s="71" t="s">
        <v>321</v>
      </c>
      <c r="AO7" s="71"/>
      <c r="AP7" s="76" t="s">
        <v>313</v>
      </c>
      <c r="AQ7" s="76" t="s">
        <v>312</v>
      </c>
      <c r="AR7" s="46" t="s">
        <v>320</v>
      </c>
      <c r="AS7" s="72" t="s">
        <v>319</v>
      </c>
      <c r="AT7" s="72" t="s">
        <v>318</v>
      </c>
      <c r="AU7" s="72" t="s">
        <v>317</v>
      </c>
      <c r="AV7" s="72" t="s">
        <v>316</v>
      </c>
      <c r="AW7" s="72" t="s">
        <v>315</v>
      </c>
      <c r="AX7" s="72" t="s">
        <v>314</v>
      </c>
      <c r="AY7" s="72"/>
      <c r="AZ7" s="69"/>
      <c r="BA7" s="69"/>
      <c r="BB7" s="73"/>
      <c r="BC7" s="73"/>
      <c r="BD7" s="73"/>
    </row>
    <row r="8" spans="1:56" s="36" customFormat="1" ht="52.5" customHeight="1" x14ac:dyDescent="0.2">
      <c r="A8" s="72"/>
      <c r="B8" s="72"/>
      <c r="C8" s="72"/>
      <c r="D8" s="72"/>
      <c r="E8" s="72"/>
      <c r="F8" s="72"/>
      <c r="G8" s="72"/>
      <c r="H8" s="76" t="s">
        <v>313</v>
      </c>
      <c r="I8" s="76" t="s">
        <v>312</v>
      </c>
      <c r="J8" s="50" t="s">
        <v>311</v>
      </c>
      <c r="K8" s="72"/>
      <c r="L8" s="72"/>
      <c r="M8" s="70"/>
      <c r="N8" s="70"/>
      <c r="O8" s="70"/>
      <c r="P8" s="70"/>
      <c r="Q8" s="70"/>
      <c r="R8" s="70"/>
      <c r="S8" s="70"/>
      <c r="T8" s="70"/>
      <c r="U8" s="70"/>
      <c r="V8" s="70"/>
      <c r="W8" s="70"/>
      <c r="X8" s="70"/>
      <c r="Y8" s="70"/>
      <c r="Z8" s="70"/>
      <c r="AA8" s="70"/>
      <c r="AB8" s="70"/>
      <c r="AC8" s="70"/>
      <c r="AD8" s="70"/>
      <c r="AE8" s="74"/>
      <c r="AF8" s="70"/>
      <c r="AG8" s="70"/>
      <c r="AH8" s="70"/>
      <c r="AI8" s="70"/>
      <c r="AJ8" s="70"/>
      <c r="AK8" s="70"/>
      <c r="AL8" s="70"/>
      <c r="AM8" s="70"/>
      <c r="AN8" s="71"/>
      <c r="AO8" s="71"/>
      <c r="AP8" s="76"/>
      <c r="AQ8" s="76"/>
      <c r="AR8" s="41" t="s">
        <v>311</v>
      </c>
      <c r="AS8" s="72"/>
      <c r="AT8" s="72"/>
      <c r="AU8" s="72"/>
      <c r="AV8" s="72"/>
      <c r="AW8" s="72"/>
      <c r="AX8" s="72"/>
      <c r="AY8" s="72"/>
      <c r="AZ8" s="69"/>
      <c r="BA8" s="69"/>
      <c r="BB8" s="73"/>
      <c r="BC8" s="73"/>
      <c r="BD8" s="73"/>
    </row>
    <row r="9" spans="1:56" s="36" customFormat="1" ht="25.5" customHeight="1" x14ac:dyDescent="0.2">
      <c r="A9" s="72"/>
      <c r="B9" s="72"/>
      <c r="C9" s="72"/>
      <c r="D9" s="72"/>
      <c r="E9" s="72"/>
      <c r="F9" s="72"/>
      <c r="G9" s="72"/>
      <c r="H9" s="76"/>
      <c r="I9" s="76"/>
      <c r="J9" s="49" t="s">
        <v>300</v>
      </c>
      <c r="K9" s="72"/>
      <c r="L9" s="72"/>
      <c r="M9" s="75" t="s">
        <v>310</v>
      </c>
      <c r="N9" s="75"/>
      <c r="O9" s="75"/>
      <c r="P9" s="39">
        <f>IF(O9="Adecuado",15,0)</f>
        <v>0</v>
      </c>
      <c r="Q9" s="45" t="s">
        <v>309</v>
      </c>
      <c r="R9" s="72" t="s">
        <v>296</v>
      </c>
      <c r="S9" s="45" t="s">
        <v>308</v>
      </c>
      <c r="T9" s="72" t="s">
        <v>296</v>
      </c>
      <c r="U9" s="45" t="s">
        <v>307</v>
      </c>
      <c r="V9" s="72" t="s">
        <v>296</v>
      </c>
      <c r="W9" s="45" t="s">
        <v>306</v>
      </c>
      <c r="X9" s="39">
        <f>IF(W9="Se investigan y resuelven oportunamente",15,0)</f>
        <v>0</v>
      </c>
      <c r="Y9" s="45" t="s">
        <v>305</v>
      </c>
      <c r="Z9" s="75"/>
      <c r="AA9" s="75" t="s">
        <v>304</v>
      </c>
      <c r="AB9" s="75"/>
      <c r="AC9" s="70" t="s">
        <v>303</v>
      </c>
      <c r="AD9" s="70"/>
      <c r="AE9" s="74"/>
      <c r="AF9" s="70"/>
      <c r="AG9" s="70"/>
      <c r="AH9" s="70"/>
      <c r="AI9" s="70"/>
      <c r="AJ9" s="70"/>
      <c r="AK9" s="70"/>
      <c r="AL9" s="70"/>
      <c r="AM9" s="70"/>
      <c r="AN9" s="70" t="s">
        <v>302</v>
      </c>
      <c r="AO9" s="70" t="s">
        <v>301</v>
      </c>
      <c r="AP9" s="76"/>
      <c r="AQ9" s="76"/>
      <c r="AR9" s="49" t="s">
        <v>300</v>
      </c>
      <c r="AS9" s="72"/>
      <c r="AT9" s="72"/>
      <c r="AU9" s="72"/>
      <c r="AV9" s="72"/>
      <c r="AW9" s="72"/>
      <c r="AX9" s="72"/>
      <c r="AY9" s="72"/>
      <c r="AZ9" s="69"/>
      <c r="BA9" s="69"/>
      <c r="BB9" s="73"/>
      <c r="BC9" s="73"/>
      <c r="BD9" s="73"/>
    </row>
    <row r="10" spans="1:56" s="36" customFormat="1" ht="18.75" customHeight="1" x14ac:dyDescent="0.2">
      <c r="A10" s="72"/>
      <c r="B10" s="72"/>
      <c r="C10" s="72"/>
      <c r="D10" s="72"/>
      <c r="E10" s="72"/>
      <c r="F10" s="72"/>
      <c r="G10" s="72"/>
      <c r="H10" s="76"/>
      <c r="I10" s="76"/>
      <c r="J10" s="48" t="s">
        <v>299</v>
      </c>
      <c r="K10" s="72"/>
      <c r="L10" s="72"/>
      <c r="M10" s="75" t="s">
        <v>298</v>
      </c>
      <c r="N10" s="72" t="s">
        <v>296</v>
      </c>
      <c r="O10" s="75" t="s">
        <v>297</v>
      </c>
      <c r="P10" s="72" t="s">
        <v>296</v>
      </c>
      <c r="Q10" s="75" t="s">
        <v>295</v>
      </c>
      <c r="R10" s="72"/>
      <c r="S10" s="75" t="s">
        <v>294</v>
      </c>
      <c r="T10" s="72"/>
      <c r="U10" s="75" t="s">
        <v>293</v>
      </c>
      <c r="V10" s="72"/>
      <c r="W10" s="75" t="s">
        <v>292</v>
      </c>
      <c r="X10" s="72">
        <f>IF(W12="Se investigan y resuelven oportunamente",15,0)</f>
        <v>0</v>
      </c>
      <c r="Y10" s="75" t="s">
        <v>291</v>
      </c>
      <c r="Z10" s="75"/>
      <c r="AA10" s="75" t="s">
        <v>290</v>
      </c>
      <c r="AB10" s="75" t="s">
        <v>289</v>
      </c>
      <c r="AC10" s="70" t="s">
        <v>288</v>
      </c>
      <c r="AD10" s="70" t="s">
        <v>287</v>
      </c>
      <c r="AE10" s="74"/>
      <c r="AF10" s="70" t="s">
        <v>286</v>
      </c>
      <c r="AG10" s="43"/>
      <c r="AH10" s="70" t="s">
        <v>285</v>
      </c>
      <c r="AI10" s="70"/>
      <c r="AJ10" s="70"/>
      <c r="AK10" s="70"/>
      <c r="AL10" s="70"/>
      <c r="AM10" s="70"/>
      <c r="AN10" s="70"/>
      <c r="AO10" s="70"/>
      <c r="AP10" s="76"/>
      <c r="AQ10" s="76"/>
      <c r="AR10" s="48" t="s">
        <v>284</v>
      </c>
      <c r="AS10" s="72"/>
      <c r="AT10" s="72"/>
      <c r="AU10" s="72"/>
      <c r="AV10" s="72"/>
      <c r="AW10" s="72"/>
      <c r="AX10" s="72"/>
      <c r="AY10" s="72"/>
      <c r="AZ10" s="69"/>
      <c r="BA10" s="69"/>
      <c r="BB10" s="73"/>
      <c r="BC10" s="73"/>
      <c r="BD10" s="73"/>
    </row>
    <row r="11" spans="1:56" s="36" customFormat="1" ht="21.75" customHeight="1" x14ac:dyDescent="0.2">
      <c r="A11" s="72"/>
      <c r="B11" s="72"/>
      <c r="C11" s="72"/>
      <c r="D11" s="72"/>
      <c r="E11" s="72"/>
      <c r="F11" s="72"/>
      <c r="G11" s="72"/>
      <c r="H11" s="76"/>
      <c r="I11" s="76"/>
      <c r="J11" s="47" t="s">
        <v>283</v>
      </c>
      <c r="K11" s="72"/>
      <c r="L11" s="72"/>
      <c r="M11" s="75"/>
      <c r="N11" s="72"/>
      <c r="O11" s="75"/>
      <c r="P11" s="72"/>
      <c r="Q11" s="75"/>
      <c r="R11" s="72"/>
      <c r="S11" s="75"/>
      <c r="T11" s="72"/>
      <c r="U11" s="75"/>
      <c r="V11" s="72"/>
      <c r="W11" s="75"/>
      <c r="X11" s="72"/>
      <c r="Y11" s="75"/>
      <c r="Z11" s="75"/>
      <c r="AA11" s="75"/>
      <c r="AB11" s="75"/>
      <c r="AC11" s="70"/>
      <c r="AD11" s="70"/>
      <c r="AE11" s="74"/>
      <c r="AF11" s="70"/>
      <c r="AG11" s="43"/>
      <c r="AH11" s="70"/>
      <c r="AI11" s="70"/>
      <c r="AJ11" s="70"/>
      <c r="AK11" s="70"/>
      <c r="AL11" s="70"/>
      <c r="AM11" s="70"/>
      <c r="AN11" s="70"/>
      <c r="AO11" s="70"/>
      <c r="AP11" s="76"/>
      <c r="AQ11" s="76"/>
      <c r="AR11" s="47" t="s">
        <v>283</v>
      </c>
      <c r="AS11" s="72"/>
      <c r="AT11" s="72"/>
      <c r="AU11" s="72"/>
      <c r="AV11" s="72"/>
      <c r="AW11" s="72"/>
      <c r="AX11" s="72" t="s">
        <v>282</v>
      </c>
      <c r="AY11" s="72" t="s">
        <v>281</v>
      </c>
      <c r="AZ11" s="69"/>
      <c r="BA11" s="69"/>
      <c r="BB11" s="73"/>
      <c r="BC11" s="73"/>
      <c r="BD11" s="73"/>
    </row>
    <row r="12" spans="1:56" s="36" customFormat="1" ht="33.75" customHeight="1" x14ac:dyDescent="0.2">
      <c r="A12" s="72"/>
      <c r="B12" s="72"/>
      <c r="C12" s="72"/>
      <c r="D12" s="72"/>
      <c r="E12" s="72"/>
      <c r="F12" s="72"/>
      <c r="G12" s="72"/>
      <c r="H12" s="76"/>
      <c r="I12" s="76"/>
      <c r="J12" s="40" t="s">
        <v>278</v>
      </c>
      <c r="K12" s="46" t="s">
        <v>280</v>
      </c>
      <c r="L12" s="46" t="s">
        <v>279</v>
      </c>
      <c r="M12" s="75"/>
      <c r="N12" s="72"/>
      <c r="O12" s="75"/>
      <c r="P12" s="72"/>
      <c r="Q12" s="75"/>
      <c r="R12" s="72"/>
      <c r="S12" s="75"/>
      <c r="T12" s="72"/>
      <c r="U12" s="75"/>
      <c r="V12" s="72"/>
      <c r="W12" s="75"/>
      <c r="X12" s="72"/>
      <c r="Y12" s="75"/>
      <c r="Z12" s="75"/>
      <c r="AA12" s="75"/>
      <c r="AB12" s="75"/>
      <c r="AC12" s="70"/>
      <c r="AD12" s="70"/>
      <c r="AE12" s="74"/>
      <c r="AF12" s="70"/>
      <c r="AG12" s="43"/>
      <c r="AH12" s="70"/>
      <c r="AI12" s="70"/>
      <c r="AJ12" s="70"/>
      <c r="AK12" s="70"/>
      <c r="AL12" s="70"/>
      <c r="AM12" s="70"/>
      <c r="AN12" s="70"/>
      <c r="AO12" s="70"/>
      <c r="AP12" s="76"/>
      <c r="AQ12" s="76"/>
      <c r="AR12" s="40" t="s">
        <v>278</v>
      </c>
      <c r="AS12" s="72"/>
      <c r="AT12" s="72"/>
      <c r="AU12" s="72"/>
      <c r="AV12" s="72"/>
      <c r="AW12" s="72"/>
      <c r="AX12" s="72"/>
      <c r="AY12" s="72"/>
      <c r="AZ12" s="69"/>
      <c r="BA12" s="69"/>
      <c r="BB12" s="73"/>
      <c r="BC12" s="73"/>
      <c r="BD12" s="73"/>
    </row>
    <row r="13" spans="1:56" s="36" customFormat="1" ht="24" customHeight="1" x14ac:dyDescent="0.2">
      <c r="A13" s="39"/>
      <c r="B13" s="39"/>
      <c r="C13" s="39"/>
      <c r="D13" s="39"/>
      <c r="E13" s="39"/>
      <c r="F13" s="39"/>
      <c r="G13" s="39"/>
      <c r="H13" s="41"/>
      <c r="I13" s="41"/>
      <c r="J13" s="40"/>
      <c r="K13" s="46"/>
      <c r="L13" s="46"/>
      <c r="M13" s="45"/>
      <c r="N13" s="39"/>
      <c r="O13" s="45"/>
      <c r="P13" s="39"/>
      <c r="Q13" s="45"/>
      <c r="R13" s="39"/>
      <c r="S13" s="45"/>
      <c r="T13" s="39"/>
      <c r="U13" s="45"/>
      <c r="V13" s="39"/>
      <c r="W13" s="45"/>
      <c r="X13" s="39"/>
      <c r="Y13" s="45"/>
      <c r="Z13" s="45"/>
      <c r="AA13" s="45"/>
      <c r="AB13" s="45"/>
      <c r="AC13" s="42"/>
      <c r="AD13" s="42"/>
      <c r="AE13" s="44"/>
      <c r="AF13" s="42"/>
      <c r="AG13" s="43"/>
      <c r="AH13" s="42"/>
      <c r="AI13" s="42"/>
      <c r="AJ13" s="42"/>
      <c r="AK13" s="42"/>
      <c r="AL13" s="42"/>
      <c r="AM13" s="42"/>
      <c r="AN13" s="42"/>
      <c r="AO13" s="42"/>
      <c r="AP13" s="41"/>
      <c r="AQ13" s="41"/>
      <c r="AR13" s="40"/>
      <c r="AS13" s="39"/>
      <c r="AT13" s="39"/>
      <c r="AU13" s="39"/>
      <c r="AV13" s="39"/>
      <c r="AW13" s="39"/>
      <c r="AX13" s="39"/>
      <c r="AY13" s="39"/>
      <c r="AZ13" s="38"/>
      <c r="BA13" s="38"/>
      <c r="BB13" s="37"/>
      <c r="BC13" s="37"/>
      <c r="BD13" s="37"/>
    </row>
    <row r="14" spans="1:56" ht="155.25" hidden="1" customHeight="1" x14ac:dyDescent="0.2">
      <c r="A14" s="32"/>
      <c r="B14" s="6" t="s">
        <v>45</v>
      </c>
      <c r="C14" s="6" t="s">
        <v>277</v>
      </c>
      <c r="D14" s="6" t="s">
        <v>276</v>
      </c>
      <c r="E14" s="6" t="s">
        <v>127</v>
      </c>
      <c r="F14" s="5" t="s">
        <v>275</v>
      </c>
      <c r="G14" s="5" t="s">
        <v>274</v>
      </c>
      <c r="H14" s="6">
        <v>1</v>
      </c>
      <c r="I14" s="6">
        <v>4</v>
      </c>
      <c r="J14" s="7" t="str">
        <f>IF(E14="8. Corrupción",IF(OR(AND(H14=1,I14=5),AND(H14=2,I14=5),AND(H14=3,I14=4),(H14+I14&gt;=8)),"Extrema",IF(OR(AND(H14=1,I14=4),AND(H14=2,I14=4),AND(H14=4,I14=3),AND(H14=3,I14=3)),"Alta",IF(OR(AND(H14=1,I14=3),AND(H14=2,I14=3)),"Moderada","Error - para riesgo de Corrupción el Impacto aplica desde 3"))),IF(H14+I14=0,"",IF(OR(AND(H14=3,I14=4),(AND(H14=2,I14=5)),(AND(H14=1,I14=5))),"Extrema",IF(OR(AND(H14=3,I14=1),(AND(H14=2,I14=2))),"Baja",IF(OR(AND(H14=4,I14=1),AND(H14=3,I14=2),AND(H14=2,I14=3),AND(H14=1,I14=3)),"Moderada",IF(H14+I14&gt;=8,"Extrema",IF(H14+I14&lt;4,"Baja",IF(H14+I14&gt;=6,"Alta","Alta"))))))))</f>
        <v>Alta</v>
      </c>
      <c r="K14" s="18" t="s">
        <v>18</v>
      </c>
      <c r="L14" s="18" t="s">
        <v>273</v>
      </c>
      <c r="M14" s="17" t="s">
        <v>16</v>
      </c>
      <c r="N14" s="16">
        <f t="shared" ref="N14:N25" si="0">IF(M14="Asignado",15,0)</f>
        <v>15</v>
      </c>
      <c r="O14" s="17" t="s">
        <v>15</v>
      </c>
      <c r="P14" s="16">
        <f t="shared" ref="P14:P25" si="1">IF(O14="Adecuado",15,0)</f>
        <v>15</v>
      </c>
      <c r="Q14" s="17" t="s">
        <v>14</v>
      </c>
      <c r="R14" s="16">
        <f t="shared" ref="R14:R46" si="2">IF(Q14="Oportuna",15,0)</f>
        <v>15</v>
      </c>
      <c r="S14" s="17" t="s">
        <v>13</v>
      </c>
      <c r="T14" s="16">
        <f t="shared" ref="T14:T46" si="3">IF(S14="Prevenir",15,IF(S14="Detectar",10,0))</f>
        <v>15</v>
      </c>
      <c r="U14" s="17" t="s">
        <v>12</v>
      </c>
      <c r="V14" s="16">
        <f t="shared" ref="V14:V46" si="4">IF(U14="Confiable",15,0)</f>
        <v>15</v>
      </c>
      <c r="W14" s="17" t="s">
        <v>11</v>
      </c>
      <c r="X14" s="16">
        <f t="shared" ref="X14:X46" si="5">IF(W14="Se investigan y resuelven oportunamente",15,0)</f>
        <v>15</v>
      </c>
      <c r="Y14" s="17" t="s">
        <v>10</v>
      </c>
      <c r="Z14" s="16">
        <f t="shared" ref="Z14:Z46" si="6">IF(Y14="Completa",10,IF(Y14="incompleta",5,0))</f>
        <v>10</v>
      </c>
      <c r="AA14" s="15">
        <f t="shared" ref="AA14:AA25" si="7">N14+P14+R14+T14+V14+X14+Z14</f>
        <v>100</v>
      </c>
      <c r="AB14" s="12" t="str">
        <f t="shared" ref="AB14:AB46" si="8">IF(AA14&gt;=96,"Fuerte",IF(AA14&gt;=86,"Moderado",IF(AA14&gt;=0,"Débil","")))</f>
        <v>Fuerte</v>
      </c>
      <c r="AC14" s="11" t="s">
        <v>9</v>
      </c>
      <c r="AD14" s="12" t="str">
        <f t="shared" ref="AD14:AD46" si="9">IF(AC14="Siempre se ejecuta","Fuerte",IF(AC14="Algunas veces","Moderado",IF(AC14="no se ejecuta","Débil","")))</f>
        <v>Fuerte</v>
      </c>
      <c r="AE14" s="14" t="str">
        <f t="shared" ref="AE14:AE46" si="10">AB14&amp;AD14</f>
        <v>FuerteFuerte</v>
      </c>
      <c r="AF14" s="12" t="str">
        <f>IFERROR(VLOOKUP(AE14,[1]PARAMETROS!$BH$2:$BJ$10,3,FALSE),"")</f>
        <v>Fuerte</v>
      </c>
      <c r="AG14" s="14">
        <f t="shared" ref="AG14:AG46" si="11">IF(AF14="fuerte",100,IF(AF14="Moderado",50,IF(AF14="débil",0,"")))</f>
        <v>100</v>
      </c>
      <c r="AH14" s="12" t="str">
        <f>IFERROR(VLOOKUP(AE14,[1]PARAMETROS!$BH$2:$BJ$10,2,FALSE),"")</f>
        <v>No</v>
      </c>
      <c r="AI14" s="13">
        <f t="shared" ref="AI14:AI28" si="12">IFERROR(AVERAGE(AG14:AG14),0)</f>
        <v>100</v>
      </c>
      <c r="AJ14" s="12" t="str">
        <f t="shared" ref="AJ14:AJ29" si="13">IF(AI14&gt;=100,"Fuerte",IF(AI14&gt;=50,"Moderado",IF(AI14&gt;=0,"Débil","")))</f>
        <v>Fuerte</v>
      </c>
      <c r="AK14" s="11" t="s">
        <v>8</v>
      </c>
      <c r="AL14" s="11" t="s">
        <v>8</v>
      </c>
      <c r="AM14" s="10" t="str">
        <f t="shared" ref="AM14:AM29" si="14">+AJ14&amp;AK14&amp;AL14</f>
        <v>FuerteDirectamenteDirectamente</v>
      </c>
      <c r="AN14" s="9">
        <f>IFERROR(VLOOKUP(AM14,[1]PARAMETROS!$BD$1:$BG$9,2,FALSE),0)</f>
        <v>2</v>
      </c>
      <c r="AO14" s="9">
        <f>IF(E14&lt;&gt;"8. Corrupción",IFERROR(VLOOKUP(AM14,[1]PARAMETROS!$BD$1:$BG$9,3,FALSE),0),0)</f>
        <v>2</v>
      </c>
      <c r="AP14" s="8">
        <f t="shared" ref="AP14:AP24" si="15">IF(H14 ="",0,IF(H14-AN14&lt;=0,1,H14-AN14))</f>
        <v>1</v>
      </c>
      <c r="AQ14" s="8">
        <f t="shared" ref="AQ14:AQ24" si="16">IF(E14&lt;&gt;"8. Corrupción",IF(I14="",0,IF(I14-AO14=0,1,I14-AO14)),I14)</f>
        <v>2</v>
      </c>
      <c r="AR14" s="7" t="str">
        <f t="shared" ref="AR14:AR24" si="17">IF(E14="8. Corrupción",IF(OR(AND(AP14=1,AQ14=5),AND(AP14=2,AQ14=5),AND(AP14=3,AQ14=4),(AP14+AQ14&gt;=8)),"Extrema",IF(OR(AND(AP14=1,AQ14=4),AND(AP14=2,AQ14=4),AND(AP14=4,AQ14=3),AND(AP14=3,AQ14=3)),"Alta",IF(OR(AND(AP14=1,AQ14=3),AND(AP14=2,AQ14=3)),"Moderada","No aplica para Corrupción"))),IF(AP14+AQ14=0,"",IF(OR(AND(AP14=3,AQ14=4),(AND(AP14=2,AQ14=5)),(AND(AP14=1,AQ14=5))),"Extrema",IF(OR(AND(AP14=3,AQ14=1),(AND(AP14=2,AQ14=2))),"Baja",IF(OR(AND(AP14=4,AQ14=1),AND(AP14=3,AQ14=2),AND(AP14=2,AQ14=3),AND(AP14=1,AQ14=3)),"Moderada",IF(AP14+AQ14&gt;=8,"Extrema",IF(AP14+AQ14&lt;4,"Baja",IF(AP14+AQ14&gt;=6,"Alta","Alta"))))))))</f>
        <v>Baja</v>
      </c>
      <c r="AS14" s="6" t="s">
        <v>7</v>
      </c>
      <c r="AT14" s="5" t="s">
        <v>272</v>
      </c>
      <c r="AU14" s="5" t="s">
        <v>271</v>
      </c>
      <c r="AV14" s="5" t="s">
        <v>270</v>
      </c>
      <c r="AW14" s="5" t="s">
        <v>269</v>
      </c>
      <c r="AX14" s="4">
        <v>44200</v>
      </c>
      <c r="AY14" s="4">
        <v>44561</v>
      </c>
      <c r="AZ14" s="3"/>
      <c r="BA14" s="3"/>
      <c r="BB14" s="3"/>
      <c r="BC14" s="3"/>
      <c r="BD14" s="3"/>
    </row>
    <row r="15" spans="1:56" ht="129" hidden="1" customHeight="1" x14ac:dyDescent="0.2">
      <c r="A15" s="6"/>
      <c r="B15" s="6" t="s">
        <v>45</v>
      </c>
      <c r="C15" s="6" t="s">
        <v>252</v>
      </c>
      <c r="D15" s="6" t="s">
        <v>268</v>
      </c>
      <c r="E15" s="6" t="s">
        <v>127</v>
      </c>
      <c r="F15" s="5" t="s">
        <v>267</v>
      </c>
      <c r="G15" s="5" t="s">
        <v>266</v>
      </c>
      <c r="H15" s="6">
        <v>2</v>
      </c>
      <c r="I15" s="6">
        <v>2</v>
      </c>
      <c r="J15" s="7" t="str">
        <f t="shared" ref="J15:J24" si="18">IF(E15="8. Corrupción",IF(OR(AND(H15=1,I15=5),AND(H15=2,I15=5),AND(H15=3,I15=4),(H15+I15&gt;=8)),"Extrema",IF(OR(AND(H15=1,I15=4),AND(H15=2,I15=4),AND(H15=4,I15=3),AND(H15=3,I15=3)),"Alta",IF(OR(AND(H15=1,I15=3),AND(H15=2,I15=3)),"Moderada","No aplica para Corrupción"))),IF(H15+I15=0,"",IF(OR(AND(H15=3,I15=4),(AND(H15=2,I15=5)),(AND(H15=1,I15=5))),"Extrema",IF(OR(AND(H15=3,I15=1),(AND(H15=2,I15=2))),"Baja",IF(OR(AND(H15=4,I15=1),AND(H15=3,I15=2),AND(H15=2,I15=3),AND(H15=1,I15=3)),"Moderada",IF(H15+I15&gt;=8,"Extrema",IF(H15+I15&lt;4,"Baja",IF(H15+I15&gt;=6,"Alta","Alta"))))))))</f>
        <v>Baja</v>
      </c>
      <c r="K15" s="18" t="s">
        <v>18</v>
      </c>
      <c r="L15" s="35" t="s">
        <v>265</v>
      </c>
      <c r="M15" s="17" t="s">
        <v>16</v>
      </c>
      <c r="N15" s="16">
        <f t="shared" si="0"/>
        <v>15</v>
      </c>
      <c r="O15" s="17" t="s">
        <v>15</v>
      </c>
      <c r="P15" s="16">
        <f t="shared" si="1"/>
        <v>15</v>
      </c>
      <c r="Q15" s="17" t="s">
        <v>14</v>
      </c>
      <c r="R15" s="16">
        <f t="shared" si="2"/>
        <v>15</v>
      </c>
      <c r="S15" s="17" t="s">
        <v>13</v>
      </c>
      <c r="T15" s="16">
        <f t="shared" si="3"/>
        <v>15</v>
      </c>
      <c r="U15" s="17" t="s">
        <v>12</v>
      </c>
      <c r="V15" s="16">
        <f t="shared" si="4"/>
        <v>15</v>
      </c>
      <c r="W15" s="17" t="s">
        <v>11</v>
      </c>
      <c r="X15" s="16">
        <f t="shared" si="5"/>
        <v>15</v>
      </c>
      <c r="Y15" s="17" t="s">
        <v>10</v>
      </c>
      <c r="Z15" s="16">
        <f t="shared" si="6"/>
        <v>10</v>
      </c>
      <c r="AA15" s="15">
        <f t="shared" si="7"/>
        <v>100</v>
      </c>
      <c r="AB15" s="12" t="str">
        <f t="shared" si="8"/>
        <v>Fuerte</v>
      </c>
      <c r="AC15" s="11" t="s">
        <v>9</v>
      </c>
      <c r="AD15" s="12" t="str">
        <f t="shared" si="9"/>
        <v>Fuerte</v>
      </c>
      <c r="AE15" s="14" t="str">
        <f t="shared" si="10"/>
        <v>FuerteFuerte</v>
      </c>
      <c r="AF15" s="12" t="str">
        <f>IFERROR(VLOOKUP(AE15,[1]PARAMETROS!$BH$2:$BJ$10,3,FALSE),"")</f>
        <v>Fuerte</v>
      </c>
      <c r="AG15" s="14">
        <f t="shared" si="11"/>
        <v>100</v>
      </c>
      <c r="AH15" s="12" t="str">
        <f>IFERROR(VLOOKUP(AE15,[1]PARAMETROS!$BH$2:$BJ$10,2,FALSE),"")</f>
        <v>No</v>
      </c>
      <c r="AI15" s="13">
        <f t="shared" si="12"/>
        <v>100</v>
      </c>
      <c r="AJ15" s="12" t="str">
        <f t="shared" si="13"/>
        <v>Fuerte</v>
      </c>
      <c r="AK15" s="11" t="s">
        <v>8</v>
      </c>
      <c r="AL15" s="11" t="s">
        <v>8</v>
      </c>
      <c r="AM15" s="10" t="str">
        <f t="shared" si="14"/>
        <v>FuerteDirectamenteDirectamente</v>
      </c>
      <c r="AN15" s="9">
        <f>IFERROR(VLOOKUP(AM15,[1]PARAMETROS!$BD$1:$BG$9,2,FALSE),0)</f>
        <v>2</v>
      </c>
      <c r="AO15" s="9">
        <f>IF(E15&lt;&gt;"8. Corrupción",IFERROR(VLOOKUP(AM15,[1]PARAMETROS!$BD$1:$BG$9,3,FALSE),0),0)</f>
        <v>2</v>
      </c>
      <c r="AP15" s="8">
        <f t="shared" si="15"/>
        <v>1</v>
      </c>
      <c r="AQ15" s="8">
        <f t="shared" si="16"/>
        <v>1</v>
      </c>
      <c r="AR15" s="7" t="str">
        <f t="shared" si="17"/>
        <v>Baja</v>
      </c>
      <c r="AS15" s="6" t="s">
        <v>7</v>
      </c>
      <c r="AT15" s="5" t="s">
        <v>264</v>
      </c>
      <c r="AU15" s="5" t="s">
        <v>263</v>
      </c>
      <c r="AV15" s="5" t="s">
        <v>262</v>
      </c>
      <c r="AW15" s="5" t="s">
        <v>261</v>
      </c>
      <c r="AX15" s="4">
        <v>44200</v>
      </c>
      <c r="AY15" s="4">
        <v>44561</v>
      </c>
      <c r="AZ15" s="3"/>
      <c r="BA15" s="3"/>
      <c r="BB15" s="3"/>
      <c r="BC15" s="3"/>
      <c r="BD15" s="3"/>
    </row>
    <row r="16" spans="1:56" ht="113.25" hidden="1" customHeight="1" x14ac:dyDescent="0.2">
      <c r="A16" s="6"/>
      <c r="B16" s="6" t="s">
        <v>45</v>
      </c>
      <c r="C16" s="6" t="s">
        <v>252</v>
      </c>
      <c r="D16" s="6" t="s">
        <v>260</v>
      </c>
      <c r="E16" s="6" t="s">
        <v>127</v>
      </c>
      <c r="F16" s="5" t="s">
        <v>259</v>
      </c>
      <c r="G16" s="5" t="s">
        <v>258</v>
      </c>
      <c r="H16" s="6">
        <v>3</v>
      </c>
      <c r="I16" s="6">
        <v>3</v>
      </c>
      <c r="J16" s="7" t="str">
        <f t="shared" si="18"/>
        <v>Alta</v>
      </c>
      <c r="K16" s="18" t="s">
        <v>40</v>
      </c>
      <c r="L16" s="5" t="s">
        <v>257</v>
      </c>
      <c r="M16" s="17" t="s">
        <v>16</v>
      </c>
      <c r="N16" s="16">
        <f t="shared" si="0"/>
        <v>15</v>
      </c>
      <c r="O16" s="17" t="s">
        <v>15</v>
      </c>
      <c r="P16" s="16">
        <f t="shared" si="1"/>
        <v>15</v>
      </c>
      <c r="Q16" s="17" t="s">
        <v>14</v>
      </c>
      <c r="R16" s="16">
        <f t="shared" si="2"/>
        <v>15</v>
      </c>
      <c r="S16" s="17" t="s">
        <v>13</v>
      </c>
      <c r="T16" s="16">
        <f t="shared" si="3"/>
        <v>15</v>
      </c>
      <c r="U16" s="17" t="s">
        <v>12</v>
      </c>
      <c r="V16" s="16">
        <f t="shared" si="4"/>
        <v>15</v>
      </c>
      <c r="W16" s="17" t="s">
        <v>11</v>
      </c>
      <c r="X16" s="16">
        <f t="shared" si="5"/>
        <v>15</v>
      </c>
      <c r="Y16" s="17" t="s">
        <v>10</v>
      </c>
      <c r="Z16" s="16">
        <f t="shared" si="6"/>
        <v>10</v>
      </c>
      <c r="AA16" s="15">
        <f t="shared" si="7"/>
        <v>100</v>
      </c>
      <c r="AB16" s="12" t="str">
        <f t="shared" si="8"/>
        <v>Fuerte</v>
      </c>
      <c r="AC16" s="11" t="s">
        <v>9</v>
      </c>
      <c r="AD16" s="12" t="str">
        <f t="shared" si="9"/>
        <v>Fuerte</v>
      </c>
      <c r="AE16" s="14" t="str">
        <f t="shared" si="10"/>
        <v>FuerteFuerte</v>
      </c>
      <c r="AF16" s="12" t="str">
        <f>IFERROR(VLOOKUP(AE16,[1]PARAMETROS!$BH$2:$BJ$10,3,FALSE),"")</f>
        <v>Fuerte</v>
      </c>
      <c r="AG16" s="14">
        <f t="shared" si="11"/>
        <v>100</v>
      </c>
      <c r="AH16" s="12" t="str">
        <f>IFERROR(VLOOKUP(AE16,[1]PARAMETROS!$BH$2:$BJ$10,2,FALSE),"")</f>
        <v>No</v>
      </c>
      <c r="AI16" s="13">
        <f t="shared" si="12"/>
        <v>100</v>
      </c>
      <c r="AJ16" s="12" t="str">
        <f t="shared" si="13"/>
        <v>Fuerte</v>
      </c>
      <c r="AK16" s="11" t="s">
        <v>8</v>
      </c>
      <c r="AL16" s="11" t="s">
        <v>8</v>
      </c>
      <c r="AM16" s="10" t="str">
        <f t="shared" si="14"/>
        <v>FuerteDirectamenteDirectamente</v>
      </c>
      <c r="AN16" s="9">
        <f>IFERROR(VLOOKUP(AM16,[1]PARAMETROS!$BD$1:$BG$9,2,FALSE),0)</f>
        <v>2</v>
      </c>
      <c r="AO16" s="9">
        <f>IF(E16&lt;&gt;"8. Corrupción",IFERROR(VLOOKUP(AM16,[1]PARAMETROS!$BD$1:$BG$9,3,FALSE),0),0)</f>
        <v>2</v>
      </c>
      <c r="AP16" s="8">
        <f t="shared" si="15"/>
        <v>1</v>
      </c>
      <c r="AQ16" s="8">
        <f t="shared" si="16"/>
        <v>1</v>
      </c>
      <c r="AR16" s="7" t="str">
        <f t="shared" si="17"/>
        <v>Baja</v>
      </c>
      <c r="AS16" s="6" t="s">
        <v>7</v>
      </c>
      <c r="AT16" s="5" t="s">
        <v>256</v>
      </c>
      <c r="AU16" s="5" t="s">
        <v>255</v>
      </c>
      <c r="AV16" s="5" t="s">
        <v>254</v>
      </c>
      <c r="AW16" s="5" t="s">
        <v>253</v>
      </c>
      <c r="AX16" s="4">
        <v>44200</v>
      </c>
      <c r="AY16" s="4">
        <v>44561</v>
      </c>
      <c r="AZ16" s="3"/>
      <c r="BA16" s="3"/>
      <c r="BB16" s="3"/>
      <c r="BC16" s="3"/>
      <c r="BD16" s="3"/>
    </row>
    <row r="17" spans="1:56" ht="104.25" hidden="1" customHeight="1" x14ac:dyDescent="0.2">
      <c r="A17" s="6"/>
      <c r="B17" s="6" t="s">
        <v>45</v>
      </c>
      <c r="C17" s="6" t="s">
        <v>252</v>
      </c>
      <c r="D17" s="6" t="s">
        <v>251</v>
      </c>
      <c r="E17" s="6" t="s">
        <v>70</v>
      </c>
      <c r="F17" s="5" t="s">
        <v>250</v>
      </c>
      <c r="G17" s="5" t="s">
        <v>249</v>
      </c>
      <c r="H17" s="6">
        <v>2</v>
      </c>
      <c r="I17" s="6">
        <v>4</v>
      </c>
      <c r="J17" s="7" t="str">
        <f t="shared" si="18"/>
        <v>Alta</v>
      </c>
      <c r="K17" s="18" t="s">
        <v>50</v>
      </c>
      <c r="L17" s="5" t="s">
        <v>248</v>
      </c>
      <c r="M17" s="17" t="s">
        <v>16</v>
      </c>
      <c r="N17" s="16">
        <f t="shared" si="0"/>
        <v>15</v>
      </c>
      <c r="O17" s="17" t="s">
        <v>15</v>
      </c>
      <c r="P17" s="16">
        <f t="shared" si="1"/>
        <v>15</v>
      </c>
      <c r="Q17" s="17" t="s">
        <v>14</v>
      </c>
      <c r="R17" s="16">
        <f t="shared" si="2"/>
        <v>15</v>
      </c>
      <c r="S17" s="17" t="s">
        <v>13</v>
      </c>
      <c r="T17" s="16">
        <f t="shared" si="3"/>
        <v>15</v>
      </c>
      <c r="U17" s="17" t="s">
        <v>12</v>
      </c>
      <c r="V17" s="16">
        <f t="shared" si="4"/>
        <v>15</v>
      </c>
      <c r="W17" s="17" t="s">
        <v>11</v>
      </c>
      <c r="X17" s="16">
        <f t="shared" si="5"/>
        <v>15</v>
      </c>
      <c r="Y17" s="17" t="s">
        <v>10</v>
      </c>
      <c r="Z17" s="16">
        <f t="shared" si="6"/>
        <v>10</v>
      </c>
      <c r="AA17" s="15">
        <f t="shared" si="7"/>
        <v>100</v>
      </c>
      <c r="AB17" s="12" t="str">
        <f t="shared" si="8"/>
        <v>Fuerte</v>
      </c>
      <c r="AC17" s="11" t="s">
        <v>9</v>
      </c>
      <c r="AD17" s="12" t="str">
        <f t="shared" si="9"/>
        <v>Fuerte</v>
      </c>
      <c r="AE17" s="14" t="str">
        <f t="shared" si="10"/>
        <v>FuerteFuerte</v>
      </c>
      <c r="AF17" s="12" t="str">
        <f>IFERROR(VLOOKUP(AE17,[1]PARAMETROS!$BH$2:$BJ$10,3,FALSE),"")</f>
        <v>Fuerte</v>
      </c>
      <c r="AG17" s="14">
        <f t="shared" si="11"/>
        <v>100</v>
      </c>
      <c r="AH17" s="12" t="str">
        <f>IFERROR(VLOOKUP(AE17,[1]PARAMETROS!$BH$2:$BJ$10,2,FALSE),"")</f>
        <v>No</v>
      </c>
      <c r="AI17" s="13">
        <f t="shared" si="12"/>
        <v>100</v>
      </c>
      <c r="AJ17" s="12" t="str">
        <f t="shared" si="13"/>
        <v>Fuerte</v>
      </c>
      <c r="AK17" s="11" t="s">
        <v>8</v>
      </c>
      <c r="AL17" s="11" t="s">
        <v>8</v>
      </c>
      <c r="AM17" s="10" t="str">
        <f t="shared" si="14"/>
        <v>FuerteDirectamenteDirectamente</v>
      </c>
      <c r="AN17" s="9">
        <f>IFERROR(VLOOKUP(AM17,[1]PARAMETROS!$BD$1:$BG$9,2,FALSE),0)</f>
        <v>2</v>
      </c>
      <c r="AO17" s="9">
        <f>IF(E17&lt;&gt;"8. Corrupción",IFERROR(VLOOKUP(AM17,[1]PARAMETROS!$BD$1:$BG$9,3,FALSE),0),0)</f>
        <v>2</v>
      </c>
      <c r="AP17" s="8">
        <f t="shared" si="15"/>
        <v>1</v>
      </c>
      <c r="AQ17" s="8">
        <f t="shared" si="16"/>
        <v>2</v>
      </c>
      <c r="AR17" s="7" t="str">
        <f t="shared" si="17"/>
        <v>Baja</v>
      </c>
      <c r="AS17" s="6" t="s">
        <v>7</v>
      </c>
      <c r="AT17" s="5" t="s">
        <v>247</v>
      </c>
      <c r="AU17" s="5" t="s">
        <v>246</v>
      </c>
      <c r="AV17" s="5" t="s">
        <v>245</v>
      </c>
      <c r="AW17" s="5" t="s">
        <v>244</v>
      </c>
      <c r="AX17" s="4">
        <v>44200</v>
      </c>
      <c r="AY17" s="4">
        <v>44561</v>
      </c>
      <c r="AZ17" s="3"/>
      <c r="BA17" s="3"/>
      <c r="BB17" s="3"/>
      <c r="BC17" s="3"/>
      <c r="BD17" s="3"/>
    </row>
    <row r="18" spans="1:56" ht="155.25" customHeight="1" x14ac:dyDescent="0.2">
      <c r="A18" s="3" t="s">
        <v>243</v>
      </c>
      <c r="B18" s="3" t="s">
        <v>24</v>
      </c>
      <c r="C18" s="6" t="s">
        <v>234</v>
      </c>
      <c r="D18" s="26" t="s">
        <v>242</v>
      </c>
      <c r="E18" s="3" t="s">
        <v>102</v>
      </c>
      <c r="F18" s="26" t="s">
        <v>241</v>
      </c>
      <c r="G18" s="26" t="s">
        <v>240</v>
      </c>
      <c r="H18" s="3">
        <v>3</v>
      </c>
      <c r="I18" s="6">
        <v>4</v>
      </c>
      <c r="J18" s="27" t="str">
        <f t="shared" si="18"/>
        <v>Extrema</v>
      </c>
      <c r="K18" s="19" t="s">
        <v>60</v>
      </c>
      <c r="L18" s="26" t="s">
        <v>239</v>
      </c>
      <c r="M18" s="17" t="s">
        <v>16</v>
      </c>
      <c r="N18" s="29">
        <f t="shared" si="0"/>
        <v>15</v>
      </c>
      <c r="O18" s="17" t="s">
        <v>15</v>
      </c>
      <c r="P18" s="29">
        <f t="shared" si="1"/>
        <v>15</v>
      </c>
      <c r="Q18" s="17" t="s">
        <v>14</v>
      </c>
      <c r="R18" s="29">
        <f t="shared" si="2"/>
        <v>15</v>
      </c>
      <c r="S18" s="17" t="s">
        <v>13</v>
      </c>
      <c r="T18" s="29">
        <f t="shared" si="3"/>
        <v>15</v>
      </c>
      <c r="U18" s="17" t="s">
        <v>12</v>
      </c>
      <c r="V18" s="29">
        <f t="shared" si="4"/>
        <v>15</v>
      </c>
      <c r="W18" s="17" t="s">
        <v>11</v>
      </c>
      <c r="X18" s="29">
        <f t="shared" si="5"/>
        <v>15</v>
      </c>
      <c r="Y18" s="17" t="s">
        <v>10</v>
      </c>
      <c r="Z18" s="29">
        <f t="shared" si="6"/>
        <v>10</v>
      </c>
      <c r="AA18" s="15">
        <f t="shared" si="7"/>
        <v>100</v>
      </c>
      <c r="AB18" s="12" t="str">
        <f t="shared" si="8"/>
        <v>Fuerte</v>
      </c>
      <c r="AC18" s="11" t="s">
        <v>9</v>
      </c>
      <c r="AD18" s="12" t="str">
        <f t="shared" si="9"/>
        <v>Fuerte</v>
      </c>
      <c r="AE18" s="14" t="str">
        <f t="shared" si="10"/>
        <v>FuerteFuerte</v>
      </c>
      <c r="AF18" s="14" t="str">
        <f>IFERROR(VLOOKUP(AE18,[1]PARAMETROS!$BH$2:$BJ$10,3,FALSE),"")</f>
        <v>Fuerte</v>
      </c>
      <c r="AG18" s="14">
        <f t="shared" si="11"/>
        <v>100</v>
      </c>
      <c r="AH18" s="12" t="str">
        <f>IFERROR(VLOOKUP(AE18,[1]PARAMETROS!$BH$2:$BJ$10,2,FALSE),"")</f>
        <v>No</v>
      </c>
      <c r="AI18" s="13">
        <f t="shared" si="12"/>
        <v>100</v>
      </c>
      <c r="AJ18" s="12" t="str">
        <f t="shared" si="13"/>
        <v>Fuerte</v>
      </c>
      <c r="AK18" s="11" t="s">
        <v>8</v>
      </c>
      <c r="AL18" s="11" t="s">
        <v>8</v>
      </c>
      <c r="AM18" s="11" t="str">
        <f t="shared" si="14"/>
        <v>FuerteDirectamenteDirectamente</v>
      </c>
      <c r="AN18" s="9">
        <f>IFERROR(VLOOKUP(AM18,[1]PARAMETROS!$BD$1:$BG$9,2,FALSE),0)</f>
        <v>2</v>
      </c>
      <c r="AO18" s="9">
        <f>IF(E18&lt;&gt;"8. Corrupción",IFERROR(VLOOKUP(AM18,[1]PARAMETROS!$BD$1:$BG$9,3,FALSE),0),0)</f>
        <v>0</v>
      </c>
      <c r="AP18" s="28">
        <f t="shared" si="15"/>
        <v>1</v>
      </c>
      <c r="AQ18" s="28">
        <f t="shared" si="16"/>
        <v>4</v>
      </c>
      <c r="AR18" s="27" t="str">
        <f t="shared" si="17"/>
        <v>Alta</v>
      </c>
      <c r="AS18" s="6" t="s">
        <v>7</v>
      </c>
      <c r="AT18" s="26" t="s">
        <v>238</v>
      </c>
      <c r="AU18" s="26" t="s">
        <v>237</v>
      </c>
      <c r="AV18" s="26" t="s">
        <v>236</v>
      </c>
      <c r="AW18" s="26" t="s">
        <v>235</v>
      </c>
      <c r="AX18" s="25">
        <v>44200</v>
      </c>
      <c r="AY18" s="25">
        <v>44561</v>
      </c>
      <c r="AZ18" s="3"/>
      <c r="BA18" s="3"/>
      <c r="BB18" s="3"/>
      <c r="BC18" s="3"/>
      <c r="BD18" s="3"/>
    </row>
    <row r="19" spans="1:56" ht="160.5" hidden="1" customHeight="1" x14ac:dyDescent="0.2">
      <c r="A19" s="6"/>
      <c r="B19" s="6" t="s">
        <v>24</v>
      </c>
      <c r="C19" s="6" t="s">
        <v>234</v>
      </c>
      <c r="D19" s="6" t="s">
        <v>233</v>
      </c>
      <c r="E19" s="6" t="s">
        <v>70</v>
      </c>
      <c r="F19" s="5" t="s">
        <v>232</v>
      </c>
      <c r="G19" s="5" t="s">
        <v>231</v>
      </c>
      <c r="H19" s="6">
        <v>1</v>
      </c>
      <c r="I19" s="6">
        <v>3</v>
      </c>
      <c r="J19" s="7" t="str">
        <f t="shared" si="18"/>
        <v>Moderada</v>
      </c>
      <c r="K19" s="18" t="s">
        <v>18</v>
      </c>
      <c r="L19" s="18" t="s">
        <v>230</v>
      </c>
      <c r="M19" s="17" t="s">
        <v>16</v>
      </c>
      <c r="N19" s="16">
        <f t="shared" si="0"/>
        <v>15</v>
      </c>
      <c r="O19" s="17" t="s">
        <v>15</v>
      </c>
      <c r="P19" s="16">
        <f t="shared" si="1"/>
        <v>15</v>
      </c>
      <c r="Q19" s="17" t="s">
        <v>14</v>
      </c>
      <c r="R19" s="16">
        <f t="shared" si="2"/>
        <v>15</v>
      </c>
      <c r="S19" s="17" t="s">
        <v>13</v>
      </c>
      <c r="T19" s="16">
        <f t="shared" si="3"/>
        <v>15</v>
      </c>
      <c r="U19" s="17" t="s">
        <v>12</v>
      </c>
      <c r="V19" s="16">
        <f t="shared" si="4"/>
        <v>15</v>
      </c>
      <c r="W19" s="17" t="s">
        <v>11</v>
      </c>
      <c r="X19" s="16">
        <f t="shared" si="5"/>
        <v>15</v>
      </c>
      <c r="Y19" s="17" t="s">
        <v>10</v>
      </c>
      <c r="Z19" s="16">
        <f t="shared" si="6"/>
        <v>10</v>
      </c>
      <c r="AA19" s="15">
        <f t="shared" si="7"/>
        <v>100</v>
      </c>
      <c r="AB19" s="12" t="str">
        <f t="shared" si="8"/>
        <v>Fuerte</v>
      </c>
      <c r="AC19" s="11" t="s">
        <v>9</v>
      </c>
      <c r="AD19" s="12" t="str">
        <f t="shared" si="9"/>
        <v>Fuerte</v>
      </c>
      <c r="AE19" s="14" t="str">
        <f t="shared" si="10"/>
        <v>FuerteFuerte</v>
      </c>
      <c r="AF19" s="12" t="str">
        <f>IFERROR(VLOOKUP(AE19,[1]PARAMETROS!$BH$2:$BJ$10,3,FALSE),"")</f>
        <v>Fuerte</v>
      </c>
      <c r="AG19" s="14">
        <f t="shared" si="11"/>
        <v>100</v>
      </c>
      <c r="AH19" s="12" t="str">
        <f>IFERROR(VLOOKUP(AE19,[1]PARAMETROS!$BH$2:$BJ$10,2,FALSE),"")</f>
        <v>No</v>
      </c>
      <c r="AI19" s="13">
        <f t="shared" si="12"/>
        <v>100</v>
      </c>
      <c r="AJ19" s="12" t="str">
        <f t="shared" si="13"/>
        <v>Fuerte</v>
      </c>
      <c r="AK19" s="11" t="s">
        <v>8</v>
      </c>
      <c r="AL19" s="11" t="s">
        <v>8</v>
      </c>
      <c r="AM19" s="10" t="str">
        <f t="shared" si="14"/>
        <v>FuerteDirectamenteDirectamente</v>
      </c>
      <c r="AN19" s="9">
        <f>IFERROR(VLOOKUP(AM19,[1]PARAMETROS!$BD$1:$BG$9,2,FALSE),0)</f>
        <v>2</v>
      </c>
      <c r="AO19" s="9">
        <f>IF(E19&lt;&gt;"8. Corrupción",IFERROR(VLOOKUP(AM19,[1]PARAMETROS!$BD$1:$BG$9,3,FALSE),0),0)</f>
        <v>2</v>
      </c>
      <c r="AP19" s="8">
        <f t="shared" si="15"/>
        <v>1</v>
      </c>
      <c r="AQ19" s="8">
        <f t="shared" si="16"/>
        <v>1</v>
      </c>
      <c r="AR19" s="7" t="str">
        <f t="shared" si="17"/>
        <v>Baja</v>
      </c>
      <c r="AS19" s="6" t="s">
        <v>7</v>
      </c>
      <c r="AT19" s="5" t="s">
        <v>229</v>
      </c>
      <c r="AU19" s="5" t="s">
        <v>228</v>
      </c>
      <c r="AV19" s="5" t="s">
        <v>227</v>
      </c>
      <c r="AW19" s="5" t="s">
        <v>226</v>
      </c>
      <c r="AX19" s="4">
        <v>44200</v>
      </c>
      <c r="AY19" s="4">
        <v>44561</v>
      </c>
      <c r="AZ19" s="3"/>
      <c r="BA19" s="3"/>
      <c r="BB19" s="3"/>
      <c r="BC19" s="3"/>
      <c r="BD19" s="3"/>
    </row>
    <row r="20" spans="1:56" ht="114.75" hidden="1" x14ac:dyDescent="0.2">
      <c r="A20" s="6" t="s">
        <v>161</v>
      </c>
      <c r="B20" s="6"/>
      <c r="C20" s="6" t="s">
        <v>204</v>
      </c>
      <c r="D20" s="6" t="s">
        <v>225</v>
      </c>
      <c r="E20" s="6" t="s">
        <v>70</v>
      </c>
      <c r="F20" s="5" t="s">
        <v>224</v>
      </c>
      <c r="G20" s="5" t="s">
        <v>223</v>
      </c>
      <c r="H20" s="6">
        <v>1</v>
      </c>
      <c r="I20" s="6">
        <v>2</v>
      </c>
      <c r="J20" s="7" t="str">
        <f t="shared" si="18"/>
        <v>Baja</v>
      </c>
      <c r="K20" s="18" t="s">
        <v>60</v>
      </c>
      <c r="L20" s="18" t="s">
        <v>222</v>
      </c>
      <c r="M20" s="17" t="s">
        <v>16</v>
      </c>
      <c r="N20" s="16">
        <f t="shared" si="0"/>
        <v>15</v>
      </c>
      <c r="O20" s="17" t="s">
        <v>15</v>
      </c>
      <c r="P20" s="16">
        <f t="shared" si="1"/>
        <v>15</v>
      </c>
      <c r="Q20" s="17" t="s">
        <v>14</v>
      </c>
      <c r="R20" s="16">
        <f t="shared" si="2"/>
        <v>15</v>
      </c>
      <c r="S20" s="17" t="s">
        <v>13</v>
      </c>
      <c r="T20" s="16">
        <f t="shared" si="3"/>
        <v>15</v>
      </c>
      <c r="U20" s="17" t="s">
        <v>12</v>
      </c>
      <c r="V20" s="16">
        <f t="shared" si="4"/>
        <v>15</v>
      </c>
      <c r="W20" s="17" t="s">
        <v>11</v>
      </c>
      <c r="X20" s="16">
        <f t="shared" si="5"/>
        <v>15</v>
      </c>
      <c r="Y20" s="17" t="s">
        <v>10</v>
      </c>
      <c r="Z20" s="16">
        <f t="shared" si="6"/>
        <v>10</v>
      </c>
      <c r="AA20" s="15">
        <f t="shared" si="7"/>
        <v>100</v>
      </c>
      <c r="AB20" s="12" t="str">
        <f t="shared" si="8"/>
        <v>Fuerte</v>
      </c>
      <c r="AC20" s="11" t="s">
        <v>9</v>
      </c>
      <c r="AD20" s="12" t="str">
        <f t="shared" si="9"/>
        <v>Fuerte</v>
      </c>
      <c r="AE20" s="14" t="str">
        <f t="shared" si="10"/>
        <v>FuerteFuerte</v>
      </c>
      <c r="AF20" s="12" t="str">
        <f>IFERROR(VLOOKUP(AE20,[1]PARAMETROS!$BH$2:$BJ$10,3,FALSE),"")</f>
        <v>Fuerte</v>
      </c>
      <c r="AG20" s="14">
        <f t="shared" si="11"/>
        <v>100</v>
      </c>
      <c r="AH20" s="12" t="str">
        <f>IFERROR(VLOOKUP(AE20,[1]PARAMETROS!$BH$2:$BJ$10,2,FALSE),"")</f>
        <v>No</v>
      </c>
      <c r="AI20" s="13">
        <f t="shared" si="12"/>
        <v>100</v>
      </c>
      <c r="AJ20" s="12" t="str">
        <f t="shared" si="13"/>
        <v>Fuerte</v>
      </c>
      <c r="AK20" s="11" t="s">
        <v>8</v>
      </c>
      <c r="AL20" s="11" t="s">
        <v>8</v>
      </c>
      <c r="AM20" s="10" t="str">
        <f t="shared" si="14"/>
        <v>FuerteDirectamenteDirectamente</v>
      </c>
      <c r="AN20" s="9">
        <f>IFERROR(VLOOKUP(AM20,[1]PARAMETROS!$BD$1:$BG$9,2,FALSE),0)</f>
        <v>2</v>
      </c>
      <c r="AO20" s="9">
        <f>IF(E20&lt;&gt;"8. Corrupción",IFERROR(VLOOKUP(AM20,[1]PARAMETROS!$BD$1:$BG$9,3,FALSE),0),0)</f>
        <v>2</v>
      </c>
      <c r="AP20" s="8">
        <f t="shared" si="15"/>
        <v>1</v>
      </c>
      <c r="AQ20" s="8">
        <f t="shared" si="16"/>
        <v>1</v>
      </c>
      <c r="AR20" s="7" t="str">
        <f t="shared" si="17"/>
        <v>Baja</v>
      </c>
      <c r="AS20" s="6" t="s">
        <v>7</v>
      </c>
      <c r="AT20" s="5" t="s">
        <v>221</v>
      </c>
      <c r="AU20" s="5" t="s">
        <v>220</v>
      </c>
      <c r="AV20" s="5" t="s">
        <v>206</v>
      </c>
      <c r="AW20" s="5" t="s">
        <v>213</v>
      </c>
      <c r="AX20" s="4">
        <v>44200</v>
      </c>
      <c r="AY20" s="4">
        <v>44561</v>
      </c>
      <c r="AZ20" s="3"/>
      <c r="BA20" s="3"/>
      <c r="BB20" s="3"/>
      <c r="BC20" s="3"/>
      <c r="BD20" s="3"/>
    </row>
    <row r="21" spans="1:56" ht="195" hidden="1" customHeight="1" x14ac:dyDescent="0.2">
      <c r="A21" s="6"/>
      <c r="B21" s="6" t="s">
        <v>45</v>
      </c>
      <c r="C21" s="6" t="s">
        <v>204</v>
      </c>
      <c r="D21" s="6" t="s">
        <v>219</v>
      </c>
      <c r="E21" s="6" t="s">
        <v>34</v>
      </c>
      <c r="F21" s="5" t="s">
        <v>218</v>
      </c>
      <c r="G21" s="5" t="s">
        <v>217</v>
      </c>
      <c r="H21" s="6">
        <v>2</v>
      </c>
      <c r="I21" s="6">
        <v>2</v>
      </c>
      <c r="J21" s="7" t="str">
        <f t="shared" si="18"/>
        <v>Baja</v>
      </c>
      <c r="K21" s="18" t="s">
        <v>50</v>
      </c>
      <c r="L21" s="18" t="s">
        <v>216</v>
      </c>
      <c r="M21" s="17" t="s">
        <v>16</v>
      </c>
      <c r="N21" s="16">
        <f t="shared" si="0"/>
        <v>15</v>
      </c>
      <c r="O21" s="17" t="s">
        <v>15</v>
      </c>
      <c r="P21" s="16">
        <f t="shared" si="1"/>
        <v>15</v>
      </c>
      <c r="Q21" s="17" t="s">
        <v>14</v>
      </c>
      <c r="R21" s="16">
        <f t="shared" si="2"/>
        <v>15</v>
      </c>
      <c r="S21" s="17" t="s">
        <v>13</v>
      </c>
      <c r="T21" s="16">
        <f t="shared" si="3"/>
        <v>15</v>
      </c>
      <c r="U21" s="17" t="s">
        <v>12</v>
      </c>
      <c r="V21" s="16">
        <f t="shared" si="4"/>
        <v>15</v>
      </c>
      <c r="W21" s="17" t="s">
        <v>11</v>
      </c>
      <c r="X21" s="16">
        <f t="shared" si="5"/>
        <v>15</v>
      </c>
      <c r="Y21" s="17" t="s">
        <v>10</v>
      </c>
      <c r="Z21" s="16">
        <f t="shared" si="6"/>
        <v>10</v>
      </c>
      <c r="AA21" s="15">
        <f t="shared" si="7"/>
        <v>100</v>
      </c>
      <c r="AB21" s="12" t="str">
        <f t="shared" si="8"/>
        <v>Fuerte</v>
      </c>
      <c r="AC21" s="11" t="s">
        <v>9</v>
      </c>
      <c r="AD21" s="12" t="str">
        <f t="shared" si="9"/>
        <v>Fuerte</v>
      </c>
      <c r="AE21" s="14" t="str">
        <f t="shared" si="10"/>
        <v>FuerteFuerte</v>
      </c>
      <c r="AF21" s="12" t="str">
        <f>IFERROR(VLOOKUP(AE21,[1]PARAMETROS!$BH$2:$BJ$10,3,FALSE),"")</f>
        <v>Fuerte</v>
      </c>
      <c r="AG21" s="14">
        <f t="shared" si="11"/>
        <v>100</v>
      </c>
      <c r="AH21" s="12" t="str">
        <f>IFERROR(VLOOKUP(AE21,[1]PARAMETROS!$BH$2:$BJ$10,2,FALSE),"")</f>
        <v>No</v>
      </c>
      <c r="AI21" s="13">
        <f t="shared" si="12"/>
        <v>100</v>
      </c>
      <c r="AJ21" s="12" t="str">
        <f t="shared" si="13"/>
        <v>Fuerte</v>
      </c>
      <c r="AK21" s="11" t="s">
        <v>8</v>
      </c>
      <c r="AL21" s="11" t="s">
        <v>8</v>
      </c>
      <c r="AM21" s="10" t="str">
        <f t="shared" si="14"/>
        <v>FuerteDirectamenteDirectamente</v>
      </c>
      <c r="AN21" s="9">
        <f>IFERROR(VLOOKUP(AM21,[1]PARAMETROS!$BD$1:$BG$9,2,FALSE),0)</f>
        <v>2</v>
      </c>
      <c r="AO21" s="9">
        <f>IF(E21&lt;&gt;"8. Corrupción",IFERROR(VLOOKUP(AM21,[1]PARAMETROS!$BD$1:$BG$9,3,FALSE),0),0)</f>
        <v>2</v>
      </c>
      <c r="AP21" s="8">
        <f t="shared" si="15"/>
        <v>1</v>
      </c>
      <c r="AQ21" s="8">
        <f t="shared" si="16"/>
        <v>1</v>
      </c>
      <c r="AR21" s="7" t="str">
        <f t="shared" si="17"/>
        <v>Baja</v>
      </c>
      <c r="AS21" s="6" t="s">
        <v>7</v>
      </c>
      <c r="AT21" s="5" t="s">
        <v>215</v>
      </c>
      <c r="AU21" s="5" t="s">
        <v>214</v>
      </c>
      <c r="AV21" s="5" t="s">
        <v>197</v>
      </c>
      <c r="AW21" s="5" t="s">
        <v>213</v>
      </c>
      <c r="AX21" s="4">
        <v>44200</v>
      </c>
      <c r="AY21" s="4">
        <v>44561</v>
      </c>
      <c r="AZ21" s="3"/>
      <c r="BA21" s="3"/>
      <c r="BB21" s="3"/>
      <c r="BC21" s="3"/>
      <c r="BD21" s="3"/>
    </row>
    <row r="22" spans="1:56" ht="153.75" hidden="1" customHeight="1" x14ac:dyDescent="0.2">
      <c r="A22" s="6" t="s">
        <v>25</v>
      </c>
      <c r="B22" s="6"/>
      <c r="C22" s="6" t="s">
        <v>204</v>
      </c>
      <c r="D22" s="6" t="s">
        <v>212</v>
      </c>
      <c r="E22" s="6" t="s">
        <v>70</v>
      </c>
      <c r="F22" s="5" t="s">
        <v>211</v>
      </c>
      <c r="G22" s="5" t="s">
        <v>210</v>
      </c>
      <c r="H22" s="6">
        <v>1</v>
      </c>
      <c r="I22" s="6">
        <v>2</v>
      </c>
      <c r="J22" s="7" t="str">
        <f t="shared" si="18"/>
        <v>Baja</v>
      </c>
      <c r="K22" s="18" t="s">
        <v>50</v>
      </c>
      <c r="L22" s="18" t="s">
        <v>209</v>
      </c>
      <c r="M22" s="17" t="s">
        <v>16</v>
      </c>
      <c r="N22" s="16">
        <f t="shared" si="0"/>
        <v>15</v>
      </c>
      <c r="O22" s="17" t="s">
        <v>15</v>
      </c>
      <c r="P22" s="16">
        <f t="shared" si="1"/>
        <v>15</v>
      </c>
      <c r="Q22" s="17" t="s">
        <v>14</v>
      </c>
      <c r="R22" s="16">
        <f t="shared" si="2"/>
        <v>15</v>
      </c>
      <c r="S22" s="17" t="s">
        <v>13</v>
      </c>
      <c r="T22" s="16">
        <f t="shared" si="3"/>
        <v>15</v>
      </c>
      <c r="U22" s="17" t="s">
        <v>12</v>
      </c>
      <c r="V22" s="16">
        <f t="shared" si="4"/>
        <v>15</v>
      </c>
      <c r="W22" s="17" t="s">
        <v>11</v>
      </c>
      <c r="X22" s="16">
        <f t="shared" si="5"/>
        <v>15</v>
      </c>
      <c r="Y22" s="17" t="s">
        <v>10</v>
      </c>
      <c r="Z22" s="16">
        <f t="shared" si="6"/>
        <v>10</v>
      </c>
      <c r="AA22" s="15">
        <f t="shared" si="7"/>
        <v>100</v>
      </c>
      <c r="AB22" s="12" t="str">
        <f t="shared" si="8"/>
        <v>Fuerte</v>
      </c>
      <c r="AC22" s="11" t="s">
        <v>9</v>
      </c>
      <c r="AD22" s="12" t="str">
        <f t="shared" si="9"/>
        <v>Fuerte</v>
      </c>
      <c r="AE22" s="14" t="str">
        <f t="shared" si="10"/>
        <v>FuerteFuerte</v>
      </c>
      <c r="AF22" s="12" t="str">
        <f>IFERROR(VLOOKUP(AE22,[1]PARAMETROS!$BH$2:$BJ$10,3,FALSE),"")</f>
        <v>Fuerte</v>
      </c>
      <c r="AG22" s="14">
        <f t="shared" si="11"/>
        <v>100</v>
      </c>
      <c r="AH22" s="12" t="str">
        <f>IFERROR(VLOOKUP(AE22,[1]PARAMETROS!$BH$2:$BJ$10,2,FALSE),"")</f>
        <v>No</v>
      </c>
      <c r="AI22" s="13">
        <f t="shared" si="12"/>
        <v>100</v>
      </c>
      <c r="AJ22" s="12" t="str">
        <f t="shared" si="13"/>
        <v>Fuerte</v>
      </c>
      <c r="AK22" s="11" t="s">
        <v>8</v>
      </c>
      <c r="AL22" s="11" t="s">
        <v>8</v>
      </c>
      <c r="AM22" s="10" t="str">
        <f t="shared" si="14"/>
        <v>FuerteDirectamenteDirectamente</v>
      </c>
      <c r="AN22" s="9">
        <f>IFERROR(VLOOKUP(AM22,[1]PARAMETROS!$BD$1:$BG$9,2,FALSE),0)</f>
        <v>2</v>
      </c>
      <c r="AO22" s="9">
        <f>IF(E22&lt;&gt;"8. Corrupción",IFERROR(VLOOKUP(AM22,[1]PARAMETROS!$BD$1:$BG$9,3,FALSE),0),0)</f>
        <v>2</v>
      </c>
      <c r="AP22" s="8">
        <f t="shared" si="15"/>
        <v>1</v>
      </c>
      <c r="AQ22" s="8">
        <f t="shared" si="16"/>
        <v>1</v>
      </c>
      <c r="AR22" s="7" t="str">
        <f t="shared" si="17"/>
        <v>Baja</v>
      </c>
      <c r="AS22" s="6" t="s">
        <v>7</v>
      </c>
      <c r="AT22" s="5" t="s">
        <v>208</v>
      </c>
      <c r="AU22" s="5" t="s">
        <v>207</v>
      </c>
      <c r="AV22" s="5" t="s">
        <v>206</v>
      </c>
      <c r="AW22" s="5" t="s">
        <v>205</v>
      </c>
      <c r="AX22" s="4">
        <v>44200</v>
      </c>
      <c r="AY22" s="4">
        <v>44561</v>
      </c>
      <c r="AZ22" s="3"/>
      <c r="BA22" s="3"/>
      <c r="BB22" s="3"/>
      <c r="BC22" s="3"/>
      <c r="BD22" s="3"/>
    </row>
    <row r="23" spans="1:56" ht="345.75" customHeight="1" x14ac:dyDescent="0.2">
      <c r="A23" s="3"/>
      <c r="B23" s="3" t="s">
        <v>24</v>
      </c>
      <c r="C23" s="6" t="s">
        <v>204</v>
      </c>
      <c r="D23" s="26" t="s">
        <v>203</v>
      </c>
      <c r="E23" s="6" t="s">
        <v>102</v>
      </c>
      <c r="F23" s="26" t="s">
        <v>202</v>
      </c>
      <c r="G23" s="26" t="s">
        <v>201</v>
      </c>
      <c r="H23" s="3">
        <v>2</v>
      </c>
      <c r="I23" s="3">
        <v>3</v>
      </c>
      <c r="J23" s="27" t="str">
        <f t="shared" si="18"/>
        <v>Moderada</v>
      </c>
      <c r="K23" s="19" t="s">
        <v>50</v>
      </c>
      <c r="L23" s="5" t="s">
        <v>200</v>
      </c>
      <c r="M23" s="17" t="s">
        <v>16</v>
      </c>
      <c r="N23" s="29">
        <f t="shared" si="0"/>
        <v>15</v>
      </c>
      <c r="O23" s="17" t="s">
        <v>15</v>
      </c>
      <c r="P23" s="29">
        <f t="shared" si="1"/>
        <v>15</v>
      </c>
      <c r="Q23" s="17" t="s">
        <v>14</v>
      </c>
      <c r="R23" s="29">
        <f t="shared" si="2"/>
        <v>15</v>
      </c>
      <c r="S23" s="17" t="s">
        <v>13</v>
      </c>
      <c r="T23" s="29">
        <f t="shared" si="3"/>
        <v>15</v>
      </c>
      <c r="U23" s="17" t="s">
        <v>12</v>
      </c>
      <c r="V23" s="29">
        <f t="shared" si="4"/>
        <v>15</v>
      </c>
      <c r="W23" s="17" t="s">
        <v>11</v>
      </c>
      <c r="X23" s="29">
        <f t="shared" si="5"/>
        <v>15</v>
      </c>
      <c r="Y23" s="17" t="s">
        <v>10</v>
      </c>
      <c r="Z23" s="29">
        <f t="shared" si="6"/>
        <v>10</v>
      </c>
      <c r="AA23" s="15">
        <f t="shared" si="7"/>
        <v>100</v>
      </c>
      <c r="AB23" s="12" t="str">
        <f t="shared" si="8"/>
        <v>Fuerte</v>
      </c>
      <c r="AC23" s="11" t="s">
        <v>9</v>
      </c>
      <c r="AD23" s="12" t="str">
        <f t="shared" si="9"/>
        <v>Fuerte</v>
      </c>
      <c r="AE23" s="14" t="str">
        <f t="shared" si="10"/>
        <v>FuerteFuerte</v>
      </c>
      <c r="AF23" s="14" t="str">
        <f>IFERROR(VLOOKUP(AE23,[1]PARAMETROS!$BH$2:$BJ$10,3,FALSE),"")</f>
        <v>Fuerte</v>
      </c>
      <c r="AG23" s="14">
        <f t="shared" si="11"/>
        <v>100</v>
      </c>
      <c r="AH23" s="12" t="str">
        <f>IFERROR(VLOOKUP(AE23,[1]PARAMETROS!$BH$2:$BJ$10,2,FALSE),"")</f>
        <v>No</v>
      </c>
      <c r="AI23" s="13">
        <f t="shared" si="12"/>
        <v>100</v>
      </c>
      <c r="AJ23" s="12" t="str">
        <f t="shared" si="13"/>
        <v>Fuerte</v>
      </c>
      <c r="AK23" s="11" t="s">
        <v>8</v>
      </c>
      <c r="AL23" s="11" t="s">
        <v>8</v>
      </c>
      <c r="AM23" s="11" t="str">
        <f t="shared" si="14"/>
        <v>FuerteDirectamenteDirectamente</v>
      </c>
      <c r="AN23" s="9">
        <f>IFERROR(VLOOKUP(AM23,[1]PARAMETROS!$BD$1:$BG$9,2,FALSE),0)</f>
        <v>2</v>
      </c>
      <c r="AO23" s="9">
        <f>IF(E23&lt;&gt;"8. Corrupción",IFERROR(VLOOKUP(AM23,[1]PARAMETROS!$BD$1:$BG$9,3,FALSE),0),0)</f>
        <v>0</v>
      </c>
      <c r="AP23" s="28">
        <f t="shared" si="15"/>
        <v>1</v>
      </c>
      <c r="AQ23" s="28">
        <f t="shared" si="16"/>
        <v>3</v>
      </c>
      <c r="AR23" s="27" t="str">
        <f t="shared" si="17"/>
        <v>Moderada</v>
      </c>
      <c r="AS23" s="6" t="s">
        <v>7</v>
      </c>
      <c r="AT23" s="26" t="s">
        <v>199</v>
      </c>
      <c r="AU23" s="26" t="s">
        <v>198</v>
      </c>
      <c r="AV23" s="26" t="s">
        <v>197</v>
      </c>
      <c r="AW23" s="26" t="s">
        <v>196</v>
      </c>
      <c r="AX23" s="25">
        <v>44200</v>
      </c>
      <c r="AY23" s="25">
        <v>44561</v>
      </c>
      <c r="AZ23" s="3"/>
      <c r="BA23" s="3"/>
      <c r="BB23" s="3"/>
      <c r="BC23" s="3"/>
      <c r="BD23" s="3"/>
    </row>
    <row r="24" spans="1:56" ht="127.5" hidden="1" x14ac:dyDescent="0.2">
      <c r="A24" s="77"/>
      <c r="B24" s="77" t="s">
        <v>24</v>
      </c>
      <c r="C24" s="77" t="s">
        <v>177</v>
      </c>
      <c r="D24" s="77" t="s">
        <v>195</v>
      </c>
      <c r="E24" s="77" t="s">
        <v>127</v>
      </c>
      <c r="F24" s="5" t="s">
        <v>194</v>
      </c>
      <c r="G24" s="77" t="s">
        <v>193</v>
      </c>
      <c r="H24" s="77">
        <v>5</v>
      </c>
      <c r="I24" s="77">
        <v>2</v>
      </c>
      <c r="J24" s="80" t="str">
        <f t="shared" si="18"/>
        <v>Alta</v>
      </c>
      <c r="K24" s="18" t="s">
        <v>182</v>
      </c>
      <c r="L24" s="18" t="s">
        <v>192</v>
      </c>
      <c r="M24" s="17" t="s">
        <v>16</v>
      </c>
      <c r="N24" s="16">
        <f t="shared" si="0"/>
        <v>15</v>
      </c>
      <c r="O24" s="17" t="s">
        <v>15</v>
      </c>
      <c r="P24" s="16">
        <f t="shared" si="1"/>
        <v>15</v>
      </c>
      <c r="Q24" s="17" t="s">
        <v>14</v>
      </c>
      <c r="R24" s="16">
        <f t="shared" si="2"/>
        <v>15</v>
      </c>
      <c r="S24" s="17" t="s">
        <v>13</v>
      </c>
      <c r="T24" s="16">
        <f t="shared" si="3"/>
        <v>15</v>
      </c>
      <c r="U24" s="17" t="s">
        <v>12</v>
      </c>
      <c r="V24" s="16">
        <f t="shared" si="4"/>
        <v>15</v>
      </c>
      <c r="W24" s="17" t="s">
        <v>11</v>
      </c>
      <c r="X24" s="16">
        <f t="shared" si="5"/>
        <v>15</v>
      </c>
      <c r="Y24" s="17" t="s">
        <v>10</v>
      </c>
      <c r="Z24" s="16">
        <f t="shared" si="6"/>
        <v>10</v>
      </c>
      <c r="AA24" s="15">
        <f t="shared" si="7"/>
        <v>100</v>
      </c>
      <c r="AB24" s="12" t="str">
        <f t="shared" si="8"/>
        <v>Fuerte</v>
      </c>
      <c r="AC24" s="11" t="s">
        <v>9</v>
      </c>
      <c r="AD24" s="12" t="str">
        <f t="shared" si="9"/>
        <v>Fuerte</v>
      </c>
      <c r="AE24" s="14" t="str">
        <f t="shared" si="10"/>
        <v>FuerteFuerte</v>
      </c>
      <c r="AF24" s="12" t="str">
        <f>IFERROR(VLOOKUP(AE24,[1]PARAMETROS!$BH$2:$BJ$10,3,FALSE),"")</f>
        <v>Fuerte</v>
      </c>
      <c r="AG24" s="14">
        <f t="shared" si="11"/>
        <v>100</v>
      </c>
      <c r="AH24" s="12" t="str">
        <f>IFERROR(VLOOKUP(AE24,[1]PARAMETROS!$BH$2:$BJ$10,2,FALSE),"")</f>
        <v>No</v>
      </c>
      <c r="AI24" s="13">
        <f t="shared" si="12"/>
        <v>100</v>
      </c>
      <c r="AJ24" s="12" t="str">
        <f t="shared" si="13"/>
        <v>Fuerte</v>
      </c>
      <c r="AK24" s="11" t="s">
        <v>8</v>
      </c>
      <c r="AL24" s="11" t="s">
        <v>8</v>
      </c>
      <c r="AM24" s="10" t="str">
        <f t="shared" si="14"/>
        <v>FuerteDirectamenteDirectamente</v>
      </c>
      <c r="AN24" s="9">
        <f>IFERROR(VLOOKUP(AM24,[1]PARAMETROS!$BD$1:$BG$9,2,FALSE),0)</f>
        <v>2</v>
      </c>
      <c r="AO24" s="9">
        <f>IF(E24&lt;&gt;"8. Corrupción",IFERROR(VLOOKUP(AM24,[1]PARAMETROS!$BD$1:$BG$9,3,FALSE),0),0)</f>
        <v>2</v>
      </c>
      <c r="AP24" s="83">
        <f t="shared" si="15"/>
        <v>3</v>
      </c>
      <c r="AQ24" s="83">
        <f t="shared" si="16"/>
        <v>1</v>
      </c>
      <c r="AR24" s="80" t="str">
        <f t="shared" si="17"/>
        <v>Baja</v>
      </c>
      <c r="AS24" s="77" t="s">
        <v>7</v>
      </c>
      <c r="AT24" s="5" t="s">
        <v>191</v>
      </c>
      <c r="AU24" s="5" t="s">
        <v>190</v>
      </c>
      <c r="AV24" s="77" t="s">
        <v>170</v>
      </c>
      <c r="AW24" s="6" t="s">
        <v>189</v>
      </c>
      <c r="AX24" s="86">
        <v>44231</v>
      </c>
      <c r="AY24" s="86">
        <v>44561</v>
      </c>
      <c r="AZ24" s="89"/>
      <c r="BA24" s="89"/>
      <c r="BB24" s="89"/>
      <c r="BC24" s="89"/>
      <c r="BD24" s="89"/>
    </row>
    <row r="25" spans="1:56" ht="125.25" hidden="1" customHeight="1" x14ac:dyDescent="0.2">
      <c r="A25" s="78"/>
      <c r="B25" s="78"/>
      <c r="C25" s="78"/>
      <c r="D25" s="78"/>
      <c r="E25" s="78"/>
      <c r="F25" s="5" t="s">
        <v>188</v>
      </c>
      <c r="G25" s="78"/>
      <c r="H25" s="78"/>
      <c r="I25" s="78"/>
      <c r="J25" s="81"/>
      <c r="K25" s="18" t="s">
        <v>182</v>
      </c>
      <c r="L25" s="18" t="s">
        <v>187</v>
      </c>
      <c r="M25" s="17" t="s">
        <v>16</v>
      </c>
      <c r="N25" s="16">
        <f t="shared" si="0"/>
        <v>15</v>
      </c>
      <c r="O25" s="17" t="s">
        <v>15</v>
      </c>
      <c r="P25" s="16">
        <f t="shared" si="1"/>
        <v>15</v>
      </c>
      <c r="Q25" s="17" t="s">
        <v>14</v>
      </c>
      <c r="R25" s="16">
        <f t="shared" si="2"/>
        <v>15</v>
      </c>
      <c r="S25" s="17" t="s">
        <v>13</v>
      </c>
      <c r="T25" s="16">
        <f t="shared" si="3"/>
        <v>15</v>
      </c>
      <c r="U25" s="17" t="s">
        <v>12</v>
      </c>
      <c r="V25" s="16">
        <f t="shared" si="4"/>
        <v>15</v>
      </c>
      <c r="W25" s="17" t="s">
        <v>11</v>
      </c>
      <c r="X25" s="16">
        <f t="shared" si="5"/>
        <v>15</v>
      </c>
      <c r="Y25" s="17" t="s">
        <v>10</v>
      </c>
      <c r="Z25" s="16">
        <f t="shared" si="6"/>
        <v>10</v>
      </c>
      <c r="AA25" s="15">
        <f t="shared" si="7"/>
        <v>100</v>
      </c>
      <c r="AB25" s="12" t="str">
        <f t="shared" si="8"/>
        <v>Fuerte</v>
      </c>
      <c r="AC25" s="11" t="s">
        <v>9</v>
      </c>
      <c r="AD25" s="12" t="str">
        <f t="shared" si="9"/>
        <v>Fuerte</v>
      </c>
      <c r="AE25" s="14" t="str">
        <f t="shared" si="10"/>
        <v>FuerteFuerte</v>
      </c>
      <c r="AF25" s="12" t="str">
        <f>IFERROR(VLOOKUP(AE25,[1]PARAMETROS!$BH$2:$BJ$10,3,FALSE),"")</f>
        <v>Fuerte</v>
      </c>
      <c r="AG25" s="14">
        <f t="shared" si="11"/>
        <v>100</v>
      </c>
      <c r="AH25" s="12" t="str">
        <f>IFERROR(VLOOKUP(AE25,[1]PARAMETROS!$BH$2:$BJ$10,2,FALSE),"")</f>
        <v>No</v>
      </c>
      <c r="AI25" s="13">
        <f t="shared" si="12"/>
        <v>100</v>
      </c>
      <c r="AJ25" s="12" t="str">
        <f t="shared" si="13"/>
        <v>Fuerte</v>
      </c>
      <c r="AK25" s="11" t="s">
        <v>8</v>
      </c>
      <c r="AL25" s="11" t="s">
        <v>8</v>
      </c>
      <c r="AM25" s="10" t="str">
        <f t="shared" si="14"/>
        <v>FuerteDirectamenteDirectamente</v>
      </c>
      <c r="AN25" s="9">
        <f>IFERROR(VLOOKUP(AM25,[1]PARAMETROS!$BD$1:$BG$9,2,FALSE),0)</f>
        <v>2</v>
      </c>
      <c r="AO25" s="9">
        <f>IF(E25&lt;&gt;"8. Corrupción",IFERROR(VLOOKUP(AM25,[1]PARAMETROS!$BD$1:$BG$9,3,FALSE),0),0)</f>
        <v>2</v>
      </c>
      <c r="AP25" s="84"/>
      <c r="AQ25" s="84"/>
      <c r="AR25" s="81"/>
      <c r="AS25" s="78"/>
      <c r="AT25" s="5" t="s">
        <v>186</v>
      </c>
      <c r="AU25" s="18" t="s">
        <v>185</v>
      </c>
      <c r="AV25" s="78"/>
      <c r="AW25" s="6" t="s">
        <v>184</v>
      </c>
      <c r="AX25" s="87"/>
      <c r="AY25" s="87"/>
      <c r="AZ25" s="89"/>
      <c r="BA25" s="89"/>
      <c r="BB25" s="89"/>
      <c r="BC25" s="89"/>
      <c r="BD25" s="89"/>
    </row>
    <row r="26" spans="1:56" ht="123.75" hidden="1" customHeight="1" x14ac:dyDescent="0.2">
      <c r="A26" s="79"/>
      <c r="B26" s="79"/>
      <c r="C26" s="79"/>
      <c r="D26" s="79"/>
      <c r="E26" s="79"/>
      <c r="F26" s="5" t="s">
        <v>183</v>
      </c>
      <c r="G26" s="79"/>
      <c r="H26" s="79"/>
      <c r="I26" s="79"/>
      <c r="J26" s="82"/>
      <c r="K26" s="18" t="s">
        <v>182</v>
      </c>
      <c r="L26" s="18" t="s">
        <v>181</v>
      </c>
      <c r="M26" s="17" t="s">
        <v>16</v>
      </c>
      <c r="N26" s="16"/>
      <c r="O26" s="17" t="s">
        <v>15</v>
      </c>
      <c r="P26" s="16"/>
      <c r="Q26" s="17" t="s">
        <v>14</v>
      </c>
      <c r="R26" s="16">
        <f t="shared" si="2"/>
        <v>15</v>
      </c>
      <c r="S26" s="17" t="s">
        <v>13</v>
      </c>
      <c r="T26" s="16">
        <f t="shared" si="3"/>
        <v>15</v>
      </c>
      <c r="U26" s="17" t="s">
        <v>12</v>
      </c>
      <c r="V26" s="16">
        <f t="shared" si="4"/>
        <v>15</v>
      </c>
      <c r="W26" s="17" t="s">
        <v>11</v>
      </c>
      <c r="X26" s="16">
        <f t="shared" si="5"/>
        <v>15</v>
      </c>
      <c r="Y26" s="17" t="s">
        <v>10</v>
      </c>
      <c r="Z26" s="16">
        <f t="shared" si="6"/>
        <v>10</v>
      </c>
      <c r="AA26" s="15">
        <v>100</v>
      </c>
      <c r="AB26" s="12" t="str">
        <f t="shared" si="8"/>
        <v>Fuerte</v>
      </c>
      <c r="AC26" s="11" t="s">
        <v>9</v>
      </c>
      <c r="AD26" s="12" t="str">
        <f t="shared" si="9"/>
        <v>Fuerte</v>
      </c>
      <c r="AE26" s="14" t="str">
        <f t="shared" si="10"/>
        <v>FuerteFuerte</v>
      </c>
      <c r="AF26" s="12" t="str">
        <f>IFERROR(VLOOKUP(AE26,[1]PARAMETROS!$BH$2:$BJ$10,3,FALSE),"")</f>
        <v>Fuerte</v>
      </c>
      <c r="AG26" s="14">
        <f t="shared" si="11"/>
        <v>100</v>
      </c>
      <c r="AH26" s="12" t="str">
        <f>IFERROR(VLOOKUP(AE26,[1]PARAMETROS!$BH$2:$BJ$10,2,FALSE),"")</f>
        <v>No</v>
      </c>
      <c r="AI26" s="13">
        <f t="shared" si="12"/>
        <v>100</v>
      </c>
      <c r="AJ26" s="12" t="str">
        <f t="shared" si="13"/>
        <v>Fuerte</v>
      </c>
      <c r="AK26" s="11" t="s">
        <v>8</v>
      </c>
      <c r="AL26" s="11" t="s">
        <v>58</v>
      </c>
      <c r="AM26" s="10" t="str">
        <f t="shared" si="14"/>
        <v>FuerteDirectamenteIndirectamente</v>
      </c>
      <c r="AN26" s="9">
        <f>IFERROR(VLOOKUP(AM26,[1]PARAMETROS!$BD$1:$BG$9,2,FALSE),0)</f>
        <v>2</v>
      </c>
      <c r="AO26" s="34">
        <f>IF(E26&lt;&gt;"8. Corrupción",IFERROR(VLOOKUP(AM26,[1]PARAMETROS!$BD$1:$BG$9,3,FALSE),0),0)</f>
        <v>1</v>
      </c>
      <c r="AP26" s="85"/>
      <c r="AQ26" s="85"/>
      <c r="AR26" s="82"/>
      <c r="AS26" s="79"/>
      <c r="AT26" s="5" t="s">
        <v>180</v>
      </c>
      <c r="AU26" s="18" t="s">
        <v>179</v>
      </c>
      <c r="AV26" s="79"/>
      <c r="AW26" s="18" t="s">
        <v>178</v>
      </c>
      <c r="AX26" s="88"/>
      <c r="AY26" s="88"/>
      <c r="AZ26" s="3"/>
      <c r="BA26" s="3"/>
      <c r="BB26" s="3"/>
      <c r="BC26" s="3"/>
      <c r="BD26" s="3"/>
    </row>
    <row r="27" spans="1:56" ht="133.5" customHeight="1" x14ac:dyDescent="0.2">
      <c r="A27" s="3"/>
      <c r="B27" s="3" t="s">
        <v>24</v>
      </c>
      <c r="C27" s="6" t="s">
        <v>177</v>
      </c>
      <c r="D27" s="26" t="s">
        <v>176</v>
      </c>
      <c r="E27" s="3" t="s">
        <v>102</v>
      </c>
      <c r="F27" s="5" t="s">
        <v>175</v>
      </c>
      <c r="G27" s="26" t="s">
        <v>174</v>
      </c>
      <c r="H27" s="3">
        <v>2</v>
      </c>
      <c r="I27" s="3">
        <v>4</v>
      </c>
      <c r="J27" s="27" t="str">
        <f>IF(E27="8. Corrupción",IF(OR(AND(H27=1,I27=5),AND(H27=2,I27=5),AND(H27=3,I27=4),(H27+I27&gt;=8)),"Extrema",IF(OR(AND(H27=1,I27=4),AND(H27=2,I27=4),AND(H27=4,I27=3),AND(H27=3,I27=3)),"Alta",IF(OR(AND(H27=1,I27=3),AND(H27=2,I27=3)),"Moderada","No aplica para Corrupción"))),IF(H27+I27=0,"",IF(OR(AND(H27=3,I27=4),(AND(H27=2,I27=5)),(AND(H27=1,I27=5))),"Extrema",IF(OR(AND(H27=3,I27=1),(AND(H27=2,I27=2))),"Baja",IF(OR(AND(H27=4,I27=1),AND(H27=3,I27=2),AND(H27=2,I27=3),AND(H27=1,I27=3)),"Moderada",IF(H27+I27&gt;=8,"Extrema",IF(H27+I27&lt;4,"Baja",IF(H27+I27&gt;=6,"Alta","Alta"))))))))</f>
        <v>Alta</v>
      </c>
      <c r="K27" s="19" t="s">
        <v>18</v>
      </c>
      <c r="L27" s="5" t="s">
        <v>173</v>
      </c>
      <c r="M27" s="17" t="s">
        <v>16</v>
      </c>
      <c r="N27" s="33"/>
      <c r="O27" s="17" t="s">
        <v>15</v>
      </c>
      <c r="P27" s="29">
        <f t="shared" ref="P27:P46" si="19">IF(O27="Adecuado",15,0)</f>
        <v>15</v>
      </c>
      <c r="Q27" s="17" t="s">
        <v>14</v>
      </c>
      <c r="R27" s="29">
        <f t="shared" si="2"/>
        <v>15</v>
      </c>
      <c r="S27" s="17" t="s">
        <v>13</v>
      </c>
      <c r="T27" s="29">
        <f t="shared" si="3"/>
        <v>15</v>
      </c>
      <c r="U27" s="17" t="s">
        <v>12</v>
      </c>
      <c r="V27" s="29">
        <f t="shared" si="4"/>
        <v>15</v>
      </c>
      <c r="W27" s="17" t="s">
        <v>11</v>
      </c>
      <c r="X27" s="29">
        <f t="shared" si="5"/>
        <v>15</v>
      </c>
      <c r="Y27" s="17" t="s">
        <v>10</v>
      </c>
      <c r="Z27" s="29">
        <f t="shared" si="6"/>
        <v>10</v>
      </c>
      <c r="AA27" s="15">
        <f t="shared" ref="AA27:AA46" si="20">N27+P27+R27+T27+V27+X27+Z27</f>
        <v>85</v>
      </c>
      <c r="AB27" s="12" t="str">
        <f t="shared" si="8"/>
        <v>Débil</v>
      </c>
      <c r="AC27" s="11" t="s">
        <v>9</v>
      </c>
      <c r="AD27" s="12" t="str">
        <f t="shared" si="9"/>
        <v>Fuerte</v>
      </c>
      <c r="AE27" s="12" t="str">
        <f t="shared" si="10"/>
        <v>DébilFuerte</v>
      </c>
      <c r="AF27" s="12" t="str">
        <f>IFERROR(VLOOKUP(AE27,[1]PARAMETROS!$BH$2:$BJ$10,3,FALSE),"")</f>
        <v>Débil</v>
      </c>
      <c r="AG27" s="12">
        <f t="shared" si="11"/>
        <v>0</v>
      </c>
      <c r="AH27" s="12" t="str">
        <f>IFERROR(VLOOKUP(AE27,[1]PARAMETROS!$BH$2:$BJ$10,2,FALSE),"")</f>
        <v>Sí</v>
      </c>
      <c r="AI27" s="13">
        <f t="shared" si="12"/>
        <v>0</v>
      </c>
      <c r="AJ27" s="12" t="str">
        <f t="shared" si="13"/>
        <v>Débil</v>
      </c>
      <c r="AK27" s="11" t="s">
        <v>8</v>
      </c>
      <c r="AL27" s="11" t="s">
        <v>8</v>
      </c>
      <c r="AM27" s="11" t="str">
        <f t="shared" si="14"/>
        <v>DébilDirectamenteDirectamente</v>
      </c>
      <c r="AN27" s="9">
        <f>IFERROR(VLOOKUP(AM27,[2]PARAMETROS!$BD$1:$BG$9,2,FALSE),0)</f>
        <v>0</v>
      </c>
      <c r="AO27" s="9">
        <f>IF(E27&lt;&gt;"8. Corrupción",IFERROR(VLOOKUP(AM27,[1]PARAMETROS!$BD$1:$BG$9,3,FALSE),0),0)</f>
        <v>0</v>
      </c>
      <c r="AP27" s="28">
        <f>IF(H27 ="",0,IF(H27-AN27&lt;=0,1,H27-AN27))</f>
        <v>2</v>
      </c>
      <c r="AQ27" s="28">
        <f>IF(E27&lt;&gt;"8. Corrupción",IF(I27="",0,IF(I27-AO27=0,1,I27-AO27)),I27)</f>
        <v>4</v>
      </c>
      <c r="AR27" s="27" t="str">
        <f>IF(E27="8. Corrupción",IF(OR(AND(AP27=1,AQ27=5),AND(AP27=2,AQ27=5),AND(AP27=3,AQ27=4),(AP27+AQ27&gt;=8)),"Extrema",IF(OR(AND(AP27=1,AQ27=4),AND(AP27=2,AQ27=4),AND(AP27=4,AQ27=3),AND(AP27=3,AQ27=3)),"Alta",IF(OR(AND(AP27=1,AQ27=3),AND(AP27=2,AQ27=3)),"Moderada","No aplica para Corrupción"))),IF(AP27+AQ27=0,"",IF(OR(AND(AP27=3,AQ27=4),(AND(AP27=2,AQ27=5)),(AND(AP27=1,AQ27=5))),"Extrema",IF(OR(AND(AP27=3,AQ27=1),(AND(AP27=2,AQ27=2))),"Baja",IF(OR(AND(AP27=4,AQ27=1),AND(AP27=3,AQ27=2),AND(AP27=2,AQ27=3),AND(AP27=1,AQ27=3)),"Moderada",IF(AP27+AQ27&gt;=8,"Extrema",IF(AP27+AQ27&lt;4,"Baja",IF(AP27+AQ27&gt;=6,"Alta","Alta"))))))))</f>
        <v>Alta</v>
      </c>
      <c r="AS27" s="6" t="s">
        <v>7</v>
      </c>
      <c r="AT27" s="5" t="s">
        <v>172</v>
      </c>
      <c r="AU27" s="5" t="s">
        <v>171</v>
      </c>
      <c r="AV27" s="5" t="s">
        <v>170</v>
      </c>
      <c r="AW27" s="5" t="s">
        <v>169</v>
      </c>
      <c r="AX27" s="25">
        <v>44200</v>
      </c>
      <c r="AY27" s="25">
        <v>44561</v>
      </c>
      <c r="AZ27" s="3"/>
      <c r="BA27" s="3"/>
      <c r="BB27" s="3"/>
      <c r="BC27" s="3"/>
      <c r="BD27" s="3"/>
    </row>
    <row r="28" spans="1:56" ht="154.5" hidden="1" customHeight="1" x14ac:dyDescent="0.2">
      <c r="A28" s="32" t="s">
        <v>113</v>
      </c>
      <c r="B28" s="6" t="s">
        <v>45</v>
      </c>
      <c r="C28" s="6" t="s">
        <v>151</v>
      </c>
      <c r="D28" s="6" t="s">
        <v>168</v>
      </c>
      <c r="E28" s="6" t="s">
        <v>127</v>
      </c>
      <c r="F28" s="5" t="s">
        <v>167</v>
      </c>
      <c r="G28" s="5" t="s">
        <v>166</v>
      </c>
      <c r="H28" s="6">
        <v>2</v>
      </c>
      <c r="I28" s="6">
        <v>2</v>
      </c>
      <c r="J28" s="7" t="str">
        <f>IF(E28="8. Corrupción",IF(OR(AND(H28=1,I28=5),AND(H28=2,I28=5),AND(H28=3,I28=4),(H28+I28&gt;=8)),"Extrema",IF(OR(AND(H28=1,I28=4),AND(H28=2,I28=4),AND(H28=4,I28=3),AND(H28=3,I28=3)),"Alta",IF(OR(AND(H28=1,I28=3),AND(H28=2,I28=3)),"Moderada","Error - para riesgo de Corrupción el Impacto aplica desde 3"))),IF(H28+I28=0,"",IF(OR(AND(H28=3,I28=4),(AND(H28=2,I28=5)),(AND(H28=1,I28=5))),"Extrema",IF(OR(AND(H28=3,I28=1),(AND(H28=2,I28=2))),"Baja",IF(OR(AND(H28=4,I28=1),AND(H28=3,I28=2),AND(H28=2,I28=3),AND(H28=1,I28=3)),"Moderada",IF(H28+I28&gt;=8,"Extrema",IF(H28+I28&lt;4,"Baja",IF(H28+I28&gt;=6,"Alta","Alta"))))))))</f>
        <v>Baja</v>
      </c>
      <c r="K28" s="18" t="s">
        <v>40</v>
      </c>
      <c r="L28" s="5" t="s">
        <v>165</v>
      </c>
      <c r="M28" s="17" t="s">
        <v>16</v>
      </c>
      <c r="N28" s="16">
        <f t="shared" ref="N28:N46" si="21">IF(M28="Asignado",15,0)</f>
        <v>15</v>
      </c>
      <c r="O28" s="17" t="s">
        <v>15</v>
      </c>
      <c r="P28" s="16">
        <f t="shared" si="19"/>
        <v>15</v>
      </c>
      <c r="Q28" s="17" t="s">
        <v>14</v>
      </c>
      <c r="R28" s="16">
        <f t="shared" si="2"/>
        <v>15</v>
      </c>
      <c r="S28" s="17" t="s">
        <v>13</v>
      </c>
      <c r="T28" s="16">
        <f t="shared" si="3"/>
        <v>15</v>
      </c>
      <c r="U28" s="17" t="s">
        <v>12</v>
      </c>
      <c r="V28" s="16">
        <f t="shared" si="4"/>
        <v>15</v>
      </c>
      <c r="W28" s="17" t="s">
        <v>11</v>
      </c>
      <c r="X28" s="16">
        <f t="shared" si="5"/>
        <v>15</v>
      </c>
      <c r="Y28" s="17" t="s">
        <v>10</v>
      </c>
      <c r="Z28" s="16">
        <f t="shared" si="6"/>
        <v>10</v>
      </c>
      <c r="AA28" s="15">
        <f t="shared" si="20"/>
        <v>100</v>
      </c>
      <c r="AB28" s="12" t="str">
        <f t="shared" si="8"/>
        <v>Fuerte</v>
      </c>
      <c r="AC28" s="11" t="s">
        <v>9</v>
      </c>
      <c r="AD28" s="12" t="str">
        <f t="shared" si="9"/>
        <v>Fuerte</v>
      </c>
      <c r="AE28" s="14" t="str">
        <f t="shared" si="10"/>
        <v>FuerteFuerte</v>
      </c>
      <c r="AF28" s="12" t="str">
        <f>IFERROR(VLOOKUP(AE28,[2]PARAMETROS!$BH$2:$BJ$10,3,FALSE),"")</f>
        <v>Fuerte</v>
      </c>
      <c r="AG28" s="14">
        <f t="shared" si="11"/>
        <v>100</v>
      </c>
      <c r="AH28" s="12" t="str">
        <f>IFERROR(VLOOKUP(AE28,[2]PARAMETROS!$BH$2:$BJ$10,2,FALSE),"")</f>
        <v>No</v>
      </c>
      <c r="AI28" s="13">
        <f t="shared" si="12"/>
        <v>100</v>
      </c>
      <c r="AJ28" s="12" t="str">
        <f t="shared" si="13"/>
        <v>Fuerte</v>
      </c>
      <c r="AK28" s="11" t="s">
        <v>8</v>
      </c>
      <c r="AL28" s="11" t="s">
        <v>58</v>
      </c>
      <c r="AM28" s="10" t="str">
        <f t="shared" si="14"/>
        <v>FuerteDirectamenteIndirectamente</v>
      </c>
      <c r="AN28" s="9">
        <f>IFERROR(VLOOKUP(AM28,[2]PARAMETROS!$BD$1:$BG$9,2,FALSE),0)</f>
        <v>2</v>
      </c>
      <c r="AO28" s="9">
        <f>IF(E28&lt;&gt;"8. Corrupción",IFERROR(VLOOKUP(AM28,[2]PARAMETROS!$BD$1:$BG$9,3,FALSE),0),0)</f>
        <v>1</v>
      </c>
      <c r="AP28" s="8">
        <f>IF(H28 ="",0,IF(H28-AN28&lt;=0,1,H28-AN28))</f>
        <v>1</v>
      </c>
      <c r="AQ28" s="8">
        <f>IF(E28&lt;&gt;"8. Corrupción",IF(I28="",0,IF(I28-AO28=0,1,I28-AO28)),I28)</f>
        <v>1</v>
      </c>
      <c r="AR28" s="7" t="str">
        <f>IF(E28="8. Corrupción",IF(OR(AND(AP28=1,AQ28=5),AND(AP28=2,AQ28=5),AND(AP28=3,AQ28=4),(AP28+AQ28&gt;=8)),"Extrema",IF(OR(AND(AP28=1,AQ28=4),AND(AP28=2,AQ28=4),AND(AP28=4,AQ28=3),AND(AP28=3,AQ28=3)),"Alta",IF(OR(AND(AP28=1,AQ28=3),AND(AP28=2,AQ28=3)),"Moderada","No aplica para Corrupción"))),IF(AP28+AQ28=0,"",IF(OR(AND(AP28=3,AQ28=4),(AND(AP28=2,AQ28=5)),(AND(AP28=1,AQ28=5))),"Extrema",IF(OR(AND(AP28=3,AQ28=1),(AND(AP28=2,AQ28=2))),"Baja",IF(OR(AND(AP28=4,AQ28=1),AND(AP28=3,AQ28=2),AND(AP28=2,AQ28=3),AND(AP28=1,AQ28=3)),"Moderada",IF(AP28+AQ28&gt;=8,"Extrema",IF(AP28+AQ28&lt;4,"Baja",IF(AP28+AQ28&gt;=6,"Alta","Alta"))))))))</f>
        <v>Baja</v>
      </c>
      <c r="AS28" s="6" t="s">
        <v>7</v>
      </c>
      <c r="AT28" s="5" t="s">
        <v>164</v>
      </c>
      <c r="AU28" s="5" t="s">
        <v>163</v>
      </c>
      <c r="AV28" s="5" t="s">
        <v>153</v>
      </c>
      <c r="AW28" s="31" t="s">
        <v>162</v>
      </c>
      <c r="AX28" s="4">
        <v>44200</v>
      </c>
      <c r="AY28" s="4">
        <v>44561</v>
      </c>
      <c r="AZ28" s="3"/>
      <c r="BA28" s="3"/>
      <c r="BB28" s="3"/>
      <c r="BC28" s="3"/>
      <c r="BD28" s="3"/>
    </row>
    <row r="29" spans="1:56" ht="272.25" customHeight="1" x14ac:dyDescent="0.2">
      <c r="A29" s="89" t="s">
        <v>161</v>
      </c>
      <c r="B29" s="89" t="s">
        <v>24</v>
      </c>
      <c r="C29" s="6" t="s">
        <v>151</v>
      </c>
      <c r="D29" s="91" t="s">
        <v>160</v>
      </c>
      <c r="E29" s="89" t="s">
        <v>102</v>
      </c>
      <c r="F29" s="26" t="s">
        <v>159</v>
      </c>
      <c r="G29" s="93" t="s">
        <v>158</v>
      </c>
      <c r="H29" s="89">
        <v>1</v>
      </c>
      <c r="I29" s="89">
        <v>4</v>
      </c>
      <c r="J29" s="95" t="str">
        <f>IF(E29="8. Corrupción",IF(OR(AND(H29=1,I29=5),AND(H29=2,I29=5),AND(H29=3,I29=4),(H29+I29&gt;=8)),"Extrema",IF(OR(AND(H29=1,I29=4),AND(H29=2,I29=4),AND(H29=4,I29=3),AND(H29=3,I29=3)),"Alta",IF(OR(AND(H29=1,I29=3),AND(H29=2,I29=3)),"Moderada","No aplica para Corrupción"))),IF(H29+I29=0,"",IF(OR(AND(H29=3,I29=4),(AND(H29=2,I29=5)),(AND(H29=1,I29=5))),"Extrema",IF(OR(AND(H29=3,I29=1),(AND(H29=2,I29=2))),"Baja",IF(OR(AND(H29=4,I29=1),AND(H29=3,I29=2),AND(H29=2,I29=3),AND(H29=1,I29=3)),"Moderada",IF(H29+I29&gt;=8,"Extrema",IF(H29+I29&lt;4,"Baja",IF(H29+I29&gt;=6,"Alta","Alta"))))))))</f>
        <v>Alta</v>
      </c>
      <c r="K29" s="19" t="s">
        <v>50</v>
      </c>
      <c r="L29" s="5" t="s">
        <v>157</v>
      </c>
      <c r="M29" s="17" t="s">
        <v>16</v>
      </c>
      <c r="N29" s="29">
        <f t="shared" si="21"/>
        <v>15</v>
      </c>
      <c r="O29" s="17" t="s">
        <v>15</v>
      </c>
      <c r="P29" s="29">
        <f t="shared" si="19"/>
        <v>15</v>
      </c>
      <c r="Q29" s="17" t="s">
        <v>14</v>
      </c>
      <c r="R29" s="29">
        <f t="shared" si="2"/>
        <v>15</v>
      </c>
      <c r="S29" s="17" t="s">
        <v>13</v>
      </c>
      <c r="T29" s="29">
        <f t="shared" si="3"/>
        <v>15</v>
      </c>
      <c r="U29" s="17" t="s">
        <v>12</v>
      </c>
      <c r="V29" s="29">
        <f t="shared" si="4"/>
        <v>15</v>
      </c>
      <c r="W29" s="17" t="s">
        <v>11</v>
      </c>
      <c r="X29" s="29">
        <f t="shared" si="5"/>
        <v>15</v>
      </c>
      <c r="Y29" s="17" t="s">
        <v>10</v>
      </c>
      <c r="Z29" s="29">
        <f t="shared" si="6"/>
        <v>10</v>
      </c>
      <c r="AA29" s="15">
        <f t="shared" si="20"/>
        <v>100</v>
      </c>
      <c r="AB29" s="12" t="str">
        <f t="shared" si="8"/>
        <v>Fuerte</v>
      </c>
      <c r="AC29" s="11" t="s">
        <v>9</v>
      </c>
      <c r="AD29" s="12" t="str">
        <f t="shared" si="9"/>
        <v>Fuerte</v>
      </c>
      <c r="AE29" s="12" t="str">
        <f t="shared" si="10"/>
        <v>FuerteFuerte</v>
      </c>
      <c r="AF29" s="12" t="str">
        <f>IFERROR(VLOOKUP(AE29,[2]PARAMETROS!$BH$2:$BJ$10,3,FALSE),"")</f>
        <v>Fuerte</v>
      </c>
      <c r="AG29" s="12">
        <f t="shared" si="11"/>
        <v>100</v>
      </c>
      <c r="AH29" s="12" t="str">
        <f>IFERROR(VLOOKUP(AE29,[2]PARAMETROS!$BH$2:$BJ$10,2,FALSE),"")</f>
        <v>No</v>
      </c>
      <c r="AI29" s="97">
        <f>IFERROR(AVERAGE(AG29:AG30),0)</f>
        <v>100</v>
      </c>
      <c r="AJ29" s="98" t="str">
        <f t="shared" si="13"/>
        <v>Fuerte</v>
      </c>
      <c r="AK29" s="99" t="s">
        <v>8</v>
      </c>
      <c r="AL29" s="99" t="s">
        <v>156</v>
      </c>
      <c r="AM29" s="99" t="str">
        <f t="shared" si="14"/>
        <v>FuerteDirectamenteNo disminuye</v>
      </c>
      <c r="AN29" s="101">
        <f>IFERROR(VLOOKUP(AM29,[2]PARAMETROS!$BD$1:$BG$9,2,FALSE),0)</f>
        <v>2</v>
      </c>
      <c r="AO29" s="101">
        <f>IF(E29&lt;&gt;"8. Corrupción",IFERROR(VLOOKUP(AM29,[2]PARAMETROS!$BD$1:$BG$9,3,FALSE),0),0)</f>
        <v>0</v>
      </c>
      <c r="AP29" s="102">
        <f>IF(H29 ="",0,IF(H29-AN29&lt;=0,1,H29-AN29))</f>
        <v>1</v>
      </c>
      <c r="AQ29" s="102">
        <f>IF(E29&lt;&gt;"8. Corrupción",IF(I29="",0,IF(I29-AO29=0,1,I29-AO29)),I29)</f>
        <v>4</v>
      </c>
      <c r="AR29" s="95" t="str">
        <f>IF(E29="8. Corrupción",IF(OR(AND(AP29=1,AQ29=5),AND(AP29=2,AQ29=5),AND(AP29=3,AQ29=4),(AP29+AQ29&gt;=8)),"Extrema",IF(OR(AND(AP29=1,AQ29=4),AND(AP29=2,AQ29=4),AND(AP29=4,AQ29=3),AND(AP29=3,AQ29=3)),"Alta",IF(OR(AND(AP29=1,AQ29=3),AND(AP29=2,AQ29=3)),"Moderada","No aplica para Corrupción"))),IF(AP29+AQ29=0,"",IF(OR(AND(AP29=3,AQ29=4),(AND(AP29=2,AQ29=5)),(AND(AP29=1,AQ29=5))),"Extrema",IF(OR(AND(AP29=3,AQ29=1),(AND(AP29=2,AQ29=2))),"Baja",IF(OR(AND(AP29=4,AQ29=1),AND(AP29=3,AQ29=2),AND(AP29=2,AQ29=3),AND(AP29=1,AQ29=3)),"Moderada",IF(AP29+AQ29&gt;=8,"Extrema",IF(AP29+AQ29&lt;4,"Baja",IF(AP29+AQ29&gt;=6,"Alta","Alta"))))))))</f>
        <v>Alta</v>
      </c>
      <c r="AS29" s="90" t="s">
        <v>7</v>
      </c>
      <c r="AT29" s="26" t="s">
        <v>155</v>
      </c>
      <c r="AU29" s="26" t="s">
        <v>154</v>
      </c>
      <c r="AV29" s="93" t="s">
        <v>153</v>
      </c>
      <c r="AW29" s="93" t="s">
        <v>152</v>
      </c>
      <c r="AX29" s="106">
        <v>44200</v>
      </c>
      <c r="AY29" s="106">
        <v>44561</v>
      </c>
      <c r="AZ29" s="89"/>
      <c r="BA29" s="89"/>
      <c r="BB29" s="89"/>
      <c r="BC29" s="89"/>
      <c r="BD29" s="89"/>
    </row>
    <row r="30" spans="1:56" ht="247.5" hidden="1" customHeight="1" x14ac:dyDescent="0.2">
      <c r="A30" s="90"/>
      <c r="B30" s="90"/>
      <c r="C30" s="6" t="s">
        <v>151</v>
      </c>
      <c r="D30" s="92"/>
      <c r="E30" s="90"/>
      <c r="F30" s="5" t="s">
        <v>150</v>
      </c>
      <c r="G30" s="94"/>
      <c r="H30" s="90"/>
      <c r="I30" s="90"/>
      <c r="J30" s="96"/>
      <c r="K30" s="18" t="s">
        <v>50</v>
      </c>
      <c r="L30" s="23" t="s">
        <v>149</v>
      </c>
      <c r="M30" s="17" t="s">
        <v>16</v>
      </c>
      <c r="N30" s="16">
        <f t="shared" si="21"/>
        <v>15</v>
      </c>
      <c r="O30" s="17" t="s">
        <v>15</v>
      </c>
      <c r="P30" s="16">
        <f t="shared" si="19"/>
        <v>15</v>
      </c>
      <c r="Q30" s="17" t="s">
        <v>14</v>
      </c>
      <c r="R30" s="16">
        <f t="shared" si="2"/>
        <v>15</v>
      </c>
      <c r="S30" s="17" t="s">
        <v>13</v>
      </c>
      <c r="T30" s="16">
        <f t="shared" si="3"/>
        <v>15</v>
      </c>
      <c r="U30" s="17" t="s">
        <v>12</v>
      </c>
      <c r="V30" s="16">
        <f t="shared" si="4"/>
        <v>15</v>
      </c>
      <c r="W30" s="17" t="s">
        <v>11</v>
      </c>
      <c r="X30" s="16">
        <f t="shared" si="5"/>
        <v>15</v>
      </c>
      <c r="Y30" s="17" t="s">
        <v>10</v>
      </c>
      <c r="Z30" s="16">
        <f t="shared" si="6"/>
        <v>10</v>
      </c>
      <c r="AA30" s="15">
        <f t="shared" si="20"/>
        <v>100</v>
      </c>
      <c r="AB30" s="12" t="str">
        <f t="shared" si="8"/>
        <v>Fuerte</v>
      </c>
      <c r="AC30" s="11" t="s">
        <v>9</v>
      </c>
      <c r="AD30" s="12" t="str">
        <f t="shared" si="9"/>
        <v>Fuerte</v>
      </c>
      <c r="AE30" s="14" t="str">
        <f t="shared" si="10"/>
        <v>FuerteFuerte</v>
      </c>
      <c r="AF30" s="12" t="str">
        <f>IFERROR(VLOOKUP(AE30,[2]PARAMETROS!$BH$2:$BJ$10,3,FALSE),"")</f>
        <v>Fuerte</v>
      </c>
      <c r="AG30" s="14">
        <f t="shared" si="11"/>
        <v>100</v>
      </c>
      <c r="AH30" s="12" t="str">
        <f>IFERROR(VLOOKUP(AE30,[2]PARAMETROS!$BH$2:$BJ$10,2,FALSE),"")</f>
        <v>No</v>
      </c>
      <c r="AI30" s="97"/>
      <c r="AJ30" s="98"/>
      <c r="AK30" s="99"/>
      <c r="AL30" s="99"/>
      <c r="AM30" s="100"/>
      <c r="AN30" s="101"/>
      <c r="AO30" s="101"/>
      <c r="AP30" s="103"/>
      <c r="AQ30" s="103"/>
      <c r="AR30" s="96"/>
      <c r="AS30" s="90"/>
      <c r="AT30" s="30" t="s">
        <v>149</v>
      </c>
      <c r="AU30" s="26"/>
      <c r="AV30" s="94"/>
      <c r="AW30" s="94"/>
      <c r="AX30" s="90"/>
      <c r="AY30" s="90"/>
      <c r="AZ30" s="89"/>
      <c r="BA30" s="89"/>
      <c r="BB30" s="89"/>
      <c r="BC30" s="89"/>
      <c r="BD30" s="89"/>
    </row>
    <row r="31" spans="1:56" ht="195.75" hidden="1" customHeight="1" x14ac:dyDescent="0.2">
      <c r="A31" s="6"/>
      <c r="B31" s="6" t="s">
        <v>45</v>
      </c>
      <c r="C31" s="6" t="s">
        <v>95</v>
      </c>
      <c r="D31" s="6" t="s">
        <v>143</v>
      </c>
      <c r="E31" s="6" t="s">
        <v>34</v>
      </c>
      <c r="F31" s="5" t="s">
        <v>148</v>
      </c>
      <c r="G31" s="5" t="s">
        <v>141</v>
      </c>
      <c r="H31" s="6">
        <v>4</v>
      </c>
      <c r="I31" s="6">
        <v>3</v>
      </c>
      <c r="J31" s="7" t="str">
        <f t="shared" ref="J31:J39" si="22">IF(E31="8. Corrupción",IF(OR(AND(H31=1,I31=5),AND(H31=2,I31=5),AND(H31=3,I31=4),(H31+I31&gt;=8)),"Extrema",IF(OR(AND(H31=1,I31=4),AND(H31=2,I31=4),AND(H31=4,I31=3),AND(H31=3,I31=3)),"Alta",IF(OR(AND(H31=1,I31=3),AND(H31=2,I31=3)),"Moderada","No aplica para Corrupción"))),IF(H31+I31=0,"",IF(OR(AND(H31=3,I31=4),(AND(H31=2,I31=5)),(AND(H31=1,I31=5))),"Extrema",IF(OR(AND(H31=3,I31=1),(AND(H31=2,I31=2))),"Baja",IF(OR(AND(H31=4,I31=1),AND(H31=3,I31=2),AND(H31=2,I31=3),AND(H31=1,I31=3)),"Moderada",IF(H31+I31&gt;=8,"Extrema",IF(H31+I31&lt;4,"Baja",IF(H31+I31&gt;=6,"Alta","Alta"))))))))</f>
        <v>Alta</v>
      </c>
      <c r="K31" s="18" t="s">
        <v>147</v>
      </c>
      <c r="L31" s="18" t="s">
        <v>146</v>
      </c>
      <c r="M31" s="17" t="s">
        <v>16</v>
      </c>
      <c r="N31" s="16">
        <f t="shared" si="21"/>
        <v>15</v>
      </c>
      <c r="O31" s="17" t="s">
        <v>15</v>
      </c>
      <c r="P31" s="16">
        <f t="shared" si="19"/>
        <v>15</v>
      </c>
      <c r="Q31" s="17" t="s">
        <v>14</v>
      </c>
      <c r="R31" s="16">
        <f t="shared" si="2"/>
        <v>15</v>
      </c>
      <c r="S31" s="17" t="s">
        <v>13</v>
      </c>
      <c r="T31" s="16">
        <f t="shared" si="3"/>
        <v>15</v>
      </c>
      <c r="U31" s="17" t="s">
        <v>12</v>
      </c>
      <c r="V31" s="16">
        <f t="shared" si="4"/>
        <v>15</v>
      </c>
      <c r="W31" s="17" t="s">
        <v>11</v>
      </c>
      <c r="X31" s="16">
        <f t="shared" si="5"/>
        <v>15</v>
      </c>
      <c r="Y31" s="17" t="s">
        <v>10</v>
      </c>
      <c r="Z31" s="16">
        <f t="shared" si="6"/>
        <v>10</v>
      </c>
      <c r="AA31" s="15">
        <f t="shared" si="20"/>
        <v>100</v>
      </c>
      <c r="AB31" s="12" t="str">
        <f t="shared" si="8"/>
        <v>Fuerte</v>
      </c>
      <c r="AC31" s="11" t="s">
        <v>9</v>
      </c>
      <c r="AD31" s="12" t="str">
        <f t="shared" si="9"/>
        <v>Fuerte</v>
      </c>
      <c r="AE31" s="14" t="str">
        <f t="shared" si="10"/>
        <v>FuerteFuerte</v>
      </c>
      <c r="AF31" s="12" t="str">
        <f>IFERROR(VLOOKUP(AE31,[1]PARAMETROS!$BH$2:$BJ$10,3,FALSE),"")</f>
        <v>Fuerte</v>
      </c>
      <c r="AG31" s="14">
        <f t="shared" si="11"/>
        <v>100</v>
      </c>
      <c r="AH31" s="12" t="str">
        <f>IFERROR(VLOOKUP(AE31,[1]PARAMETROS!$BH$2:$BJ$10,2,FALSE),"")</f>
        <v>No</v>
      </c>
      <c r="AI31" s="13">
        <f t="shared" ref="AI31:AI46" si="23">IFERROR(AVERAGE(AG31:AG31),0)</f>
        <v>100</v>
      </c>
      <c r="AJ31" s="12" t="str">
        <f t="shared" ref="AJ31:AJ46" si="24">IF(AI31&gt;=100,"Fuerte",IF(AI31&gt;=50,"Moderado",IF(AI31&gt;=0,"Débil","")))</f>
        <v>Fuerte</v>
      </c>
      <c r="AK31" s="11" t="s">
        <v>8</v>
      </c>
      <c r="AL31" s="11" t="s">
        <v>8</v>
      </c>
      <c r="AM31" s="10" t="str">
        <f t="shared" ref="AM31:AM46" si="25">+AJ31&amp;AK31&amp;AL31</f>
        <v>FuerteDirectamenteDirectamente</v>
      </c>
      <c r="AN31" s="9">
        <f>IFERROR(VLOOKUP(AM31,[1]PARAMETROS!$BD$1:$BG$9,2,FALSE),0)</f>
        <v>2</v>
      </c>
      <c r="AO31" s="9">
        <f>IF(E31&lt;&gt;"8. Corrupción",IFERROR(VLOOKUP(AM31,[1]PARAMETROS!$BD$1:$BG$9,3,FALSE),0),0)</f>
        <v>2</v>
      </c>
      <c r="AP31" s="8">
        <f t="shared" ref="AP31:AP39" si="26">IF(H31 ="",0,IF(H31-AN31&lt;=0,1,H31-AN31))</f>
        <v>2</v>
      </c>
      <c r="AQ31" s="8">
        <f t="shared" ref="AQ31:AQ39" si="27">IF(E31&lt;&gt;"8. Corrupción",IF(I31="",0,IF(I31-AO31=0,1,I31-AO31)),I31)</f>
        <v>1</v>
      </c>
      <c r="AR31" s="7" t="str">
        <f t="shared" ref="AR31:AR39" si="28">IF(E31="8. Corrupción",IF(OR(AND(AP31=1,AQ31=5),AND(AP31=2,AQ31=5),AND(AP31=3,AQ31=4),(AP31+AQ31&gt;=8)),"Extrema",IF(OR(AND(AP31=1,AQ31=4),AND(AP31=2,AQ31=4),AND(AP31=4,AQ31=3),AND(AP31=3,AQ31=3)),"Alta",IF(OR(AND(AP31=1,AQ31=3),AND(AP31=2,AQ31=3)),"Moderada","No aplica para Corrupción"))),IF(AP31+AQ31=0,"",IF(OR(AND(AP31=3,AQ31=4),(AND(AP31=2,AQ31=5)),(AND(AP31=1,AQ31=5))),"Extrema",IF(OR(AND(AP31=3,AQ31=1),(AND(AP31=2,AQ31=2))),"Baja",IF(OR(AND(AP31=4,AQ31=1),AND(AP31=3,AQ31=2),AND(AP31=2,AQ31=3),AND(AP31=1,AQ31=3)),"Moderada",IF(AP31+AQ31&gt;=8,"Extrema",IF(AP31+AQ31&lt;4,"Baja",IF(AP31+AQ31&gt;=6,"Alta","Alta"))))))))</f>
        <v>Baja</v>
      </c>
      <c r="AS31" s="6" t="s">
        <v>7</v>
      </c>
      <c r="AT31" s="5" t="s">
        <v>145</v>
      </c>
      <c r="AU31" s="5" t="s">
        <v>144</v>
      </c>
      <c r="AV31" s="5" t="s">
        <v>130</v>
      </c>
      <c r="AW31" s="5" t="s">
        <v>137</v>
      </c>
      <c r="AX31" s="4">
        <v>44200</v>
      </c>
      <c r="AY31" s="4">
        <v>44561</v>
      </c>
      <c r="AZ31" s="3"/>
      <c r="BA31" s="3"/>
      <c r="BB31" s="3"/>
      <c r="BC31" s="3"/>
      <c r="BD31" s="3"/>
    </row>
    <row r="32" spans="1:56" ht="177.75" hidden="1" customHeight="1" x14ac:dyDescent="0.2">
      <c r="A32" s="6"/>
      <c r="B32" s="6" t="s">
        <v>45</v>
      </c>
      <c r="C32" s="6" t="s">
        <v>95</v>
      </c>
      <c r="D32" s="6" t="s">
        <v>143</v>
      </c>
      <c r="E32" s="6" t="s">
        <v>34</v>
      </c>
      <c r="F32" s="5" t="s">
        <v>142</v>
      </c>
      <c r="G32" s="5" t="s">
        <v>141</v>
      </c>
      <c r="H32" s="6">
        <v>3</v>
      </c>
      <c r="I32" s="6">
        <v>2</v>
      </c>
      <c r="J32" s="7" t="str">
        <f t="shared" si="22"/>
        <v>Moderada</v>
      </c>
      <c r="K32" s="18" t="s">
        <v>50</v>
      </c>
      <c r="L32" s="18" t="s">
        <v>140</v>
      </c>
      <c r="M32" s="17" t="s">
        <v>16</v>
      </c>
      <c r="N32" s="16">
        <f t="shared" si="21"/>
        <v>15</v>
      </c>
      <c r="O32" s="17" t="s">
        <v>15</v>
      </c>
      <c r="P32" s="16">
        <f t="shared" si="19"/>
        <v>15</v>
      </c>
      <c r="Q32" s="17" t="s">
        <v>14</v>
      </c>
      <c r="R32" s="16">
        <f t="shared" si="2"/>
        <v>15</v>
      </c>
      <c r="S32" s="17" t="s">
        <v>13</v>
      </c>
      <c r="T32" s="16">
        <f t="shared" si="3"/>
        <v>15</v>
      </c>
      <c r="U32" s="17" t="s">
        <v>12</v>
      </c>
      <c r="V32" s="16">
        <f t="shared" si="4"/>
        <v>15</v>
      </c>
      <c r="W32" s="17" t="s">
        <v>11</v>
      </c>
      <c r="X32" s="16">
        <f t="shared" si="5"/>
        <v>15</v>
      </c>
      <c r="Y32" s="17" t="s">
        <v>10</v>
      </c>
      <c r="Z32" s="16">
        <f t="shared" si="6"/>
        <v>10</v>
      </c>
      <c r="AA32" s="15">
        <f t="shared" si="20"/>
        <v>100</v>
      </c>
      <c r="AB32" s="12" t="str">
        <f t="shared" si="8"/>
        <v>Fuerte</v>
      </c>
      <c r="AC32" s="11" t="s">
        <v>9</v>
      </c>
      <c r="AD32" s="12" t="str">
        <f t="shared" si="9"/>
        <v>Fuerte</v>
      </c>
      <c r="AE32" s="14" t="str">
        <f t="shared" si="10"/>
        <v>FuerteFuerte</v>
      </c>
      <c r="AF32" s="12" t="str">
        <f>IFERROR(VLOOKUP(AE32,[1]PARAMETROS!$BH$2:$BJ$10,3,FALSE),"")</f>
        <v>Fuerte</v>
      </c>
      <c r="AG32" s="14">
        <f t="shared" si="11"/>
        <v>100</v>
      </c>
      <c r="AH32" s="12" t="str">
        <f>IFERROR(VLOOKUP(AE32,[1]PARAMETROS!$BH$2:$BJ$10,2,FALSE),"")</f>
        <v>No</v>
      </c>
      <c r="AI32" s="13">
        <f t="shared" si="23"/>
        <v>100</v>
      </c>
      <c r="AJ32" s="12" t="str">
        <f t="shared" si="24"/>
        <v>Fuerte</v>
      </c>
      <c r="AK32" s="11" t="s">
        <v>8</v>
      </c>
      <c r="AL32" s="11" t="s">
        <v>8</v>
      </c>
      <c r="AM32" s="10" t="str">
        <f t="shared" si="25"/>
        <v>FuerteDirectamenteDirectamente</v>
      </c>
      <c r="AN32" s="9">
        <f>IFERROR(VLOOKUP(AM32,[1]PARAMETROS!$BD$1:$BG$9,2,FALSE),0)</f>
        <v>2</v>
      </c>
      <c r="AO32" s="9">
        <f>IF(E32&lt;&gt;"8. Corrupción",IFERROR(VLOOKUP(AM32,[1]PARAMETROS!$BD$1:$BG$9,3,FALSE),0),0)</f>
        <v>2</v>
      </c>
      <c r="AP32" s="8">
        <f t="shared" si="26"/>
        <v>1</v>
      </c>
      <c r="AQ32" s="8">
        <f t="shared" si="27"/>
        <v>1</v>
      </c>
      <c r="AR32" s="7" t="str">
        <f t="shared" si="28"/>
        <v>Baja</v>
      </c>
      <c r="AS32" s="6" t="s">
        <v>7</v>
      </c>
      <c r="AT32" s="5" t="s">
        <v>139</v>
      </c>
      <c r="AU32" s="5" t="s">
        <v>138</v>
      </c>
      <c r="AV32" s="5" t="s">
        <v>130</v>
      </c>
      <c r="AW32" s="5" t="s">
        <v>137</v>
      </c>
      <c r="AX32" s="4">
        <v>44200</v>
      </c>
      <c r="AY32" s="4">
        <v>44561</v>
      </c>
      <c r="AZ32" s="3"/>
      <c r="BA32" s="3"/>
      <c r="BB32" s="3"/>
      <c r="BC32" s="3"/>
      <c r="BD32" s="3"/>
    </row>
    <row r="33" spans="1:61" ht="165.75" hidden="1" x14ac:dyDescent="0.2">
      <c r="A33" s="6"/>
      <c r="B33" s="6" t="s">
        <v>45</v>
      </c>
      <c r="C33" s="6" t="s">
        <v>95</v>
      </c>
      <c r="D33" s="6" t="s">
        <v>136</v>
      </c>
      <c r="E33" s="6" t="s">
        <v>34</v>
      </c>
      <c r="F33" s="5" t="s">
        <v>135</v>
      </c>
      <c r="G33" s="5" t="s">
        <v>134</v>
      </c>
      <c r="H33" s="6">
        <v>4</v>
      </c>
      <c r="I33" s="6">
        <v>2</v>
      </c>
      <c r="J33" s="7" t="str">
        <f t="shared" si="22"/>
        <v>Alta</v>
      </c>
      <c r="K33" s="18" t="s">
        <v>40</v>
      </c>
      <c r="L33" s="18" t="s">
        <v>133</v>
      </c>
      <c r="M33" s="17" t="s">
        <v>16</v>
      </c>
      <c r="N33" s="16">
        <f t="shared" si="21"/>
        <v>15</v>
      </c>
      <c r="O33" s="17" t="s">
        <v>15</v>
      </c>
      <c r="P33" s="16">
        <f t="shared" si="19"/>
        <v>15</v>
      </c>
      <c r="Q33" s="17" t="s">
        <v>14</v>
      </c>
      <c r="R33" s="16">
        <f t="shared" si="2"/>
        <v>15</v>
      </c>
      <c r="S33" s="17" t="s">
        <v>13</v>
      </c>
      <c r="T33" s="16">
        <f t="shared" si="3"/>
        <v>15</v>
      </c>
      <c r="U33" s="17" t="s">
        <v>12</v>
      </c>
      <c r="V33" s="16">
        <f t="shared" si="4"/>
        <v>15</v>
      </c>
      <c r="W33" s="17" t="s">
        <v>11</v>
      </c>
      <c r="X33" s="16">
        <f t="shared" si="5"/>
        <v>15</v>
      </c>
      <c r="Y33" s="17" t="s">
        <v>10</v>
      </c>
      <c r="Z33" s="16">
        <f t="shared" si="6"/>
        <v>10</v>
      </c>
      <c r="AA33" s="15">
        <f t="shared" si="20"/>
        <v>100</v>
      </c>
      <c r="AB33" s="12" t="str">
        <f t="shared" si="8"/>
        <v>Fuerte</v>
      </c>
      <c r="AC33" s="11" t="s">
        <v>9</v>
      </c>
      <c r="AD33" s="12" t="str">
        <f t="shared" si="9"/>
        <v>Fuerte</v>
      </c>
      <c r="AE33" s="14" t="str">
        <f t="shared" si="10"/>
        <v>FuerteFuerte</v>
      </c>
      <c r="AF33" s="12" t="str">
        <f>IFERROR(VLOOKUP(AE33,[1]PARAMETROS!$BH$2:$BJ$10,3,FALSE),"")</f>
        <v>Fuerte</v>
      </c>
      <c r="AG33" s="14">
        <f t="shared" si="11"/>
        <v>100</v>
      </c>
      <c r="AH33" s="12" t="str">
        <f>IFERROR(VLOOKUP(AE33,[1]PARAMETROS!$BH$2:$BJ$10,2,FALSE),"")</f>
        <v>No</v>
      </c>
      <c r="AI33" s="13">
        <f t="shared" si="23"/>
        <v>100</v>
      </c>
      <c r="AJ33" s="12" t="str">
        <f t="shared" si="24"/>
        <v>Fuerte</v>
      </c>
      <c r="AK33" s="11" t="s">
        <v>8</v>
      </c>
      <c r="AL33" s="11" t="s">
        <v>8</v>
      </c>
      <c r="AM33" s="10" t="str">
        <f t="shared" si="25"/>
        <v>FuerteDirectamenteDirectamente</v>
      </c>
      <c r="AN33" s="9">
        <f>IFERROR(VLOOKUP(AM33,[1]PARAMETROS!$BD$1:$BG$9,2,FALSE),0)</f>
        <v>2</v>
      </c>
      <c r="AO33" s="9">
        <f>IF(E33&lt;&gt;"8. Corrupción",IFERROR(VLOOKUP(AM33,[1]PARAMETROS!$BD$1:$BG$9,3,FALSE),0),0)</f>
        <v>2</v>
      </c>
      <c r="AP33" s="8">
        <f t="shared" si="26"/>
        <v>2</v>
      </c>
      <c r="AQ33" s="8">
        <f t="shared" si="27"/>
        <v>1</v>
      </c>
      <c r="AR33" s="7" t="str">
        <f t="shared" si="28"/>
        <v>Baja</v>
      </c>
      <c r="AS33" s="6" t="s">
        <v>7</v>
      </c>
      <c r="AT33" s="5" t="s">
        <v>132</v>
      </c>
      <c r="AU33" s="5" t="s">
        <v>131</v>
      </c>
      <c r="AV33" s="5" t="s">
        <v>130</v>
      </c>
      <c r="AW33" s="5" t="s">
        <v>129</v>
      </c>
      <c r="AX33" s="4">
        <v>44200</v>
      </c>
      <c r="AY33" s="4">
        <v>44561</v>
      </c>
      <c r="AZ33" s="3"/>
      <c r="BA33" s="3"/>
      <c r="BB33" s="3"/>
      <c r="BC33" s="3"/>
      <c r="BD33" s="3"/>
    </row>
    <row r="34" spans="1:61" ht="126.75" hidden="1" customHeight="1" x14ac:dyDescent="0.2">
      <c r="A34" s="6"/>
      <c r="B34" s="6" t="s">
        <v>45</v>
      </c>
      <c r="C34" s="6" t="s">
        <v>95</v>
      </c>
      <c r="D34" s="6" t="s">
        <v>128</v>
      </c>
      <c r="E34" s="6" t="s">
        <v>127</v>
      </c>
      <c r="F34" s="5" t="s">
        <v>126</v>
      </c>
      <c r="G34" s="5" t="s">
        <v>93</v>
      </c>
      <c r="H34" s="6">
        <v>3</v>
      </c>
      <c r="I34" s="6">
        <v>2</v>
      </c>
      <c r="J34" s="7" t="str">
        <f t="shared" si="22"/>
        <v>Moderada</v>
      </c>
      <c r="K34" s="18" t="s">
        <v>60</v>
      </c>
      <c r="L34" s="18" t="s">
        <v>125</v>
      </c>
      <c r="M34" s="17" t="s">
        <v>16</v>
      </c>
      <c r="N34" s="16">
        <f t="shared" si="21"/>
        <v>15</v>
      </c>
      <c r="O34" s="17" t="s">
        <v>15</v>
      </c>
      <c r="P34" s="16">
        <f t="shared" si="19"/>
        <v>15</v>
      </c>
      <c r="Q34" s="17" t="s">
        <v>14</v>
      </c>
      <c r="R34" s="16">
        <f t="shared" si="2"/>
        <v>15</v>
      </c>
      <c r="S34" s="17" t="s">
        <v>13</v>
      </c>
      <c r="T34" s="16">
        <f t="shared" si="3"/>
        <v>15</v>
      </c>
      <c r="U34" s="17" t="s">
        <v>12</v>
      </c>
      <c r="V34" s="16">
        <f t="shared" si="4"/>
        <v>15</v>
      </c>
      <c r="W34" s="17" t="s">
        <v>11</v>
      </c>
      <c r="X34" s="16">
        <f t="shared" si="5"/>
        <v>15</v>
      </c>
      <c r="Y34" s="17" t="s">
        <v>10</v>
      </c>
      <c r="Z34" s="16">
        <f t="shared" si="6"/>
        <v>10</v>
      </c>
      <c r="AA34" s="15">
        <f t="shared" si="20"/>
        <v>100</v>
      </c>
      <c r="AB34" s="12" t="str">
        <f t="shared" si="8"/>
        <v>Fuerte</v>
      </c>
      <c r="AC34" s="11" t="s">
        <v>9</v>
      </c>
      <c r="AD34" s="12" t="str">
        <f t="shared" si="9"/>
        <v>Fuerte</v>
      </c>
      <c r="AE34" s="14" t="str">
        <f t="shared" si="10"/>
        <v>FuerteFuerte</v>
      </c>
      <c r="AF34" s="12" t="str">
        <f>IFERROR(VLOOKUP(AE34,[1]PARAMETROS!$BH$2:$BJ$10,3,FALSE),"")</f>
        <v>Fuerte</v>
      </c>
      <c r="AG34" s="14">
        <f t="shared" si="11"/>
        <v>100</v>
      </c>
      <c r="AH34" s="12" t="str">
        <f>IFERROR(VLOOKUP(AE34,[1]PARAMETROS!$BH$2:$BJ$10,2,FALSE),"")</f>
        <v>No</v>
      </c>
      <c r="AI34" s="13">
        <f t="shared" si="23"/>
        <v>100</v>
      </c>
      <c r="AJ34" s="12" t="str">
        <f t="shared" si="24"/>
        <v>Fuerte</v>
      </c>
      <c r="AK34" s="11" t="s">
        <v>8</v>
      </c>
      <c r="AL34" s="11" t="s">
        <v>8</v>
      </c>
      <c r="AM34" s="10" t="str">
        <f t="shared" si="25"/>
        <v>FuerteDirectamenteDirectamente</v>
      </c>
      <c r="AN34" s="9">
        <f>IFERROR(VLOOKUP(AM34,[1]PARAMETROS!$BD$1:$BG$9,2,FALSE),0)</f>
        <v>2</v>
      </c>
      <c r="AO34" s="9">
        <f>IF(E34&lt;&gt;"8. Corrupción",IFERROR(VLOOKUP(AM34,[1]PARAMETROS!$BD$1:$BG$9,3,FALSE),0),0)</f>
        <v>2</v>
      </c>
      <c r="AP34" s="8">
        <f t="shared" si="26"/>
        <v>1</v>
      </c>
      <c r="AQ34" s="8">
        <f t="shared" si="27"/>
        <v>1</v>
      </c>
      <c r="AR34" s="7" t="str">
        <f t="shared" si="28"/>
        <v>Baja</v>
      </c>
      <c r="AS34" s="6" t="s">
        <v>7</v>
      </c>
      <c r="AT34" s="5" t="s">
        <v>124</v>
      </c>
      <c r="AU34" s="5" t="s">
        <v>123</v>
      </c>
      <c r="AV34" s="5" t="s">
        <v>122</v>
      </c>
      <c r="AW34" s="5" t="s">
        <v>121</v>
      </c>
      <c r="AX34" s="4">
        <v>44200</v>
      </c>
      <c r="AY34" s="4">
        <v>44561</v>
      </c>
      <c r="AZ34" s="3"/>
      <c r="BA34" s="3"/>
      <c r="BB34" s="3"/>
      <c r="BC34" s="3"/>
      <c r="BD34" s="3"/>
    </row>
    <row r="35" spans="1:61" ht="76.5" hidden="1" x14ac:dyDescent="0.2">
      <c r="A35" s="6" t="s">
        <v>113</v>
      </c>
      <c r="B35" s="6" t="s">
        <v>24</v>
      </c>
      <c r="C35" s="6" t="s">
        <v>95</v>
      </c>
      <c r="D35" s="6" t="s">
        <v>120</v>
      </c>
      <c r="E35" s="6" t="s">
        <v>111</v>
      </c>
      <c r="F35" s="5" t="s">
        <v>119</v>
      </c>
      <c r="G35" s="5" t="s">
        <v>118</v>
      </c>
      <c r="H35" s="6">
        <v>3</v>
      </c>
      <c r="I35" s="6">
        <v>2</v>
      </c>
      <c r="J35" s="7" t="str">
        <f t="shared" si="22"/>
        <v>Moderada</v>
      </c>
      <c r="K35" s="18" t="s">
        <v>18</v>
      </c>
      <c r="L35" s="18" t="s">
        <v>117</v>
      </c>
      <c r="M35" s="17" t="s">
        <v>16</v>
      </c>
      <c r="N35" s="16">
        <f t="shared" si="21"/>
        <v>15</v>
      </c>
      <c r="O35" s="17" t="s">
        <v>15</v>
      </c>
      <c r="P35" s="16">
        <f t="shared" si="19"/>
        <v>15</v>
      </c>
      <c r="Q35" s="17" t="s">
        <v>14</v>
      </c>
      <c r="R35" s="16">
        <f t="shared" si="2"/>
        <v>15</v>
      </c>
      <c r="S35" s="17" t="s">
        <v>13</v>
      </c>
      <c r="T35" s="16">
        <f t="shared" si="3"/>
        <v>15</v>
      </c>
      <c r="U35" s="17" t="s">
        <v>12</v>
      </c>
      <c r="V35" s="16">
        <f t="shared" si="4"/>
        <v>15</v>
      </c>
      <c r="W35" s="17" t="s">
        <v>11</v>
      </c>
      <c r="X35" s="16">
        <f t="shared" si="5"/>
        <v>15</v>
      </c>
      <c r="Y35" s="17" t="s">
        <v>10</v>
      </c>
      <c r="Z35" s="16">
        <f t="shared" si="6"/>
        <v>10</v>
      </c>
      <c r="AA35" s="15">
        <f t="shared" si="20"/>
        <v>100</v>
      </c>
      <c r="AB35" s="12" t="str">
        <f t="shared" si="8"/>
        <v>Fuerte</v>
      </c>
      <c r="AC35" s="11" t="s">
        <v>9</v>
      </c>
      <c r="AD35" s="12" t="str">
        <f t="shared" si="9"/>
        <v>Fuerte</v>
      </c>
      <c r="AE35" s="14" t="str">
        <f t="shared" si="10"/>
        <v>FuerteFuerte</v>
      </c>
      <c r="AF35" s="12" t="str">
        <f>IFERROR(VLOOKUP(AE35,[1]PARAMETROS!$BH$2:$BJ$10,3,FALSE),"")</f>
        <v>Fuerte</v>
      </c>
      <c r="AG35" s="14">
        <f t="shared" si="11"/>
        <v>100</v>
      </c>
      <c r="AH35" s="12" t="str">
        <f>IFERROR(VLOOKUP(AE35,[1]PARAMETROS!$BH$2:$BJ$10,2,FALSE),"")</f>
        <v>No</v>
      </c>
      <c r="AI35" s="13">
        <f t="shared" si="23"/>
        <v>100</v>
      </c>
      <c r="AJ35" s="12" t="str">
        <f t="shared" si="24"/>
        <v>Fuerte</v>
      </c>
      <c r="AK35" s="11" t="s">
        <v>8</v>
      </c>
      <c r="AL35" s="11" t="s">
        <v>8</v>
      </c>
      <c r="AM35" s="10" t="str">
        <f t="shared" si="25"/>
        <v>FuerteDirectamenteDirectamente</v>
      </c>
      <c r="AN35" s="9">
        <f>IFERROR(VLOOKUP(AM35,[1]PARAMETROS!$BD$1:$BG$9,2,FALSE),0)</f>
        <v>2</v>
      </c>
      <c r="AO35" s="9">
        <f>IF(E35&lt;&gt;"8. Corrupción",IFERROR(VLOOKUP(AM35,[1]PARAMETROS!$BD$1:$BG$9,3,FALSE),0),0)</f>
        <v>2</v>
      </c>
      <c r="AP35" s="8">
        <f t="shared" si="26"/>
        <v>1</v>
      </c>
      <c r="AQ35" s="8">
        <f t="shared" si="27"/>
        <v>1</v>
      </c>
      <c r="AR35" s="7" t="str">
        <f t="shared" si="28"/>
        <v>Baja</v>
      </c>
      <c r="AS35" s="6" t="s">
        <v>7</v>
      </c>
      <c r="AT35" s="5" t="s">
        <v>116</v>
      </c>
      <c r="AU35" s="5" t="s">
        <v>115</v>
      </c>
      <c r="AV35" s="5" t="s">
        <v>105</v>
      </c>
      <c r="AW35" s="5" t="s">
        <v>114</v>
      </c>
      <c r="AX35" s="4">
        <v>44200</v>
      </c>
      <c r="AY35" s="4">
        <v>44561</v>
      </c>
      <c r="AZ35" s="3"/>
      <c r="BA35" s="3"/>
      <c r="BB35" s="3"/>
      <c r="BC35" s="3"/>
      <c r="BD35" s="3"/>
    </row>
    <row r="36" spans="1:61" ht="204" hidden="1" x14ac:dyDescent="0.2">
      <c r="A36" s="6" t="s">
        <v>113</v>
      </c>
      <c r="B36" s="6" t="s">
        <v>24</v>
      </c>
      <c r="C36" s="6" t="s">
        <v>95</v>
      </c>
      <c r="D36" s="6" t="s">
        <v>112</v>
      </c>
      <c r="E36" s="6" t="s">
        <v>111</v>
      </c>
      <c r="F36" s="5" t="s">
        <v>110</v>
      </c>
      <c r="G36" s="5" t="s">
        <v>109</v>
      </c>
      <c r="H36" s="6">
        <v>3</v>
      </c>
      <c r="I36" s="6">
        <v>2</v>
      </c>
      <c r="J36" s="7" t="str">
        <f t="shared" si="22"/>
        <v>Moderada</v>
      </c>
      <c r="K36" s="18" t="s">
        <v>18</v>
      </c>
      <c r="L36" s="18" t="s">
        <v>108</v>
      </c>
      <c r="M36" s="17" t="s">
        <v>16</v>
      </c>
      <c r="N36" s="16">
        <f t="shared" si="21"/>
        <v>15</v>
      </c>
      <c r="O36" s="17" t="s">
        <v>15</v>
      </c>
      <c r="P36" s="16">
        <f t="shared" si="19"/>
        <v>15</v>
      </c>
      <c r="Q36" s="17" t="s">
        <v>14</v>
      </c>
      <c r="R36" s="16">
        <f t="shared" si="2"/>
        <v>15</v>
      </c>
      <c r="S36" s="17" t="s">
        <v>13</v>
      </c>
      <c r="T36" s="16">
        <f t="shared" si="3"/>
        <v>15</v>
      </c>
      <c r="U36" s="17" t="s">
        <v>12</v>
      </c>
      <c r="V36" s="16">
        <f t="shared" si="4"/>
        <v>15</v>
      </c>
      <c r="W36" s="17" t="s">
        <v>11</v>
      </c>
      <c r="X36" s="16">
        <f t="shared" si="5"/>
        <v>15</v>
      </c>
      <c r="Y36" s="17"/>
      <c r="Z36" s="16">
        <f t="shared" si="6"/>
        <v>0</v>
      </c>
      <c r="AA36" s="15">
        <f t="shared" si="20"/>
        <v>90</v>
      </c>
      <c r="AB36" s="12" t="str">
        <f t="shared" si="8"/>
        <v>Moderado</v>
      </c>
      <c r="AC36" s="11" t="s">
        <v>9</v>
      </c>
      <c r="AD36" s="12" t="str">
        <f t="shared" si="9"/>
        <v>Fuerte</v>
      </c>
      <c r="AE36" s="14" t="str">
        <f t="shared" si="10"/>
        <v>ModeradoFuerte</v>
      </c>
      <c r="AF36" s="12" t="str">
        <f>IFERROR(VLOOKUP(AE36,[1]PARAMETROS!$BH$2:$BJ$10,3,FALSE),"")</f>
        <v>Moderado</v>
      </c>
      <c r="AG36" s="14">
        <f t="shared" si="11"/>
        <v>50</v>
      </c>
      <c r="AH36" s="12" t="str">
        <f>IFERROR(VLOOKUP(AE36,[1]PARAMETROS!$BH$2:$BJ$10,2,FALSE),"")</f>
        <v>Sí</v>
      </c>
      <c r="AI36" s="13">
        <f t="shared" si="23"/>
        <v>50</v>
      </c>
      <c r="AJ36" s="12" t="str">
        <f t="shared" si="24"/>
        <v>Moderado</v>
      </c>
      <c r="AK36" s="11" t="s">
        <v>8</v>
      </c>
      <c r="AL36" s="11" t="s">
        <v>8</v>
      </c>
      <c r="AM36" s="10" t="str">
        <f t="shared" si="25"/>
        <v>ModeradoDirectamenteDirectamente</v>
      </c>
      <c r="AN36" s="9">
        <f>IFERROR(VLOOKUP(AM36,[1]PARAMETROS!$BD$1:$BG$9,2,FALSE),0)</f>
        <v>1</v>
      </c>
      <c r="AO36" s="9">
        <f>IF(E36&lt;&gt;"8. Corrupción",IFERROR(VLOOKUP(AM36,[1]PARAMETROS!$BD$1:$BG$9,3,FALSE),0),0)</f>
        <v>1</v>
      </c>
      <c r="AP36" s="8">
        <f t="shared" si="26"/>
        <v>2</v>
      </c>
      <c r="AQ36" s="8">
        <f t="shared" si="27"/>
        <v>1</v>
      </c>
      <c r="AR36" s="7" t="str">
        <f t="shared" si="28"/>
        <v>Baja</v>
      </c>
      <c r="AS36" s="6" t="s">
        <v>7</v>
      </c>
      <c r="AT36" s="5" t="s">
        <v>107</v>
      </c>
      <c r="AU36" s="5" t="s">
        <v>106</v>
      </c>
      <c r="AV36" s="5" t="s">
        <v>105</v>
      </c>
      <c r="AW36" s="5" t="s">
        <v>104</v>
      </c>
      <c r="AX36" s="4">
        <v>44200</v>
      </c>
      <c r="AY36" s="4">
        <v>44561</v>
      </c>
      <c r="AZ36" s="3"/>
      <c r="BA36" s="3"/>
      <c r="BB36" s="3"/>
      <c r="BC36" s="3"/>
      <c r="BD36" s="3"/>
    </row>
    <row r="37" spans="1:61" ht="120" customHeight="1" x14ac:dyDescent="0.2">
      <c r="A37" s="3"/>
      <c r="B37" s="3" t="s">
        <v>45</v>
      </c>
      <c r="C37" s="6" t="s">
        <v>95</v>
      </c>
      <c r="D37" s="26" t="s">
        <v>103</v>
      </c>
      <c r="E37" s="3" t="s">
        <v>102</v>
      </c>
      <c r="F37" s="26" t="s">
        <v>101</v>
      </c>
      <c r="G37" s="26" t="s">
        <v>100</v>
      </c>
      <c r="H37" s="3">
        <v>1</v>
      </c>
      <c r="I37" s="3">
        <v>3</v>
      </c>
      <c r="J37" s="27" t="str">
        <f t="shared" si="22"/>
        <v>Moderada</v>
      </c>
      <c r="K37" s="19" t="s">
        <v>18</v>
      </c>
      <c r="L37" s="26" t="s">
        <v>99</v>
      </c>
      <c r="M37" s="17" t="s">
        <v>16</v>
      </c>
      <c r="N37" s="29">
        <f t="shared" si="21"/>
        <v>15</v>
      </c>
      <c r="O37" s="17" t="s">
        <v>15</v>
      </c>
      <c r="P37" s="29">
        <f t="shared" si="19"/>
        <v>15</v>
      </c>
      <c r="Q37" s="17" t="s">
        <v>14</v>
      </c>
      <c r="R37" s="29">
        <f t="shared" si="2"/>
        <v>15</v>
      </c>
      <c r="S37" s="17" t="s">
        <v>13</v>
      </c>
      <c r="T37" s="29">
        <f t="shared" si="3"/>
        <v>15</v>
      </c>
      <c r="U37" s="17" t="s">
        <v>12</v>
      </c>
      <c r="V37" s="29">
        <f t="shared" si="4"/>
        <v>15</v>
      </c>
      <c r="W37" s="17" t="s">
        <v>11</v>
      </c>
      <c r="X37" s="29">
        <f t="shared" si="5"/>
        <v>15</v>
      </c>
      <c r="Y37" s="17" t="s">
        <v>10</v>
      </c>
      <c r="Z37" s="29">
        <f t="shared" si="6"/>
        <v>10</v>
      </c>
      <c r="AA37" s="15">
        <f t="shared" si="20"/>
        <v>100</v>
      </c>
      <c r="AB37" s="12" t="str">
        <f t="shared" si="8"/>
        <v>Fuerte</v>
      </c>
      <c r="AC37" s="11" t="s">
        <v>9</v>
      </c>
      <c r="AD37" s="12" t="str">
        <f t="shared" si="9"/>
        <v>Fuerte</v>
      </c>
      <c r="AE37" s="12" t="str">
        <f t="shared" si="10"/>
        <v>FuerteFuerte</v>
      </c>
      <c r="AF37" s="12" t="str">
        <f>IFERROR(VLOOKUP(AE37,[1]PARAMETROS!$BH$2:$BJ$10,3,FALSE),"")</f>
        <v>Fuerte</v>
      </c>
      <c r="AG37" s="12">
        <f t="shared" si="11"/>
        <v>100</v>
      </c>
      <c r="AH37" s="12" t="str">
        <f>IFERROR(VLOOKUP(AE37,[1]PARAMETROS!$BH$2:$BJ$10,2,FALSE),"")</f>
        <v>No</v>
      </c>
      <c r="AI37" s="13">
        <f t="shared" si="23"/>
        <v>100</v>
      </c>
      <c r="AJ37" s="12" t="str">
        <f t="shared" si="24"/>
        <v>Fuerte</v>
      </c>
      <c r="AK37" s="11" t="s">
        <v>8</v>
      </c>
      <c r="AL37" s="11" t="s">
        <v>8</v>
      </c>
      <c r="AM37" s="11" t="str">
        <f t="shared" si="25"/>
        <v>FuerteDirectamenteDirectamente</v>
      </c>
      <c r="AN37" s="9">
        <f>IFERROR(VLOOKUP(AM37,[1]PARAMETROS!$BD$1:$BG$9,2,FALSE),0)</f>
        <v>2</v>
      </c>
      <c r="AO37" s="9">
        <f>IF(E37&lt;&gt;"8. Corrupción",IFERROR(VLOOKUP(AM37,[1]PARAMETROS!$BD$1:$BG$9,3,FALSE),0),0)</f>
        <v>0</v>
      </c>
      <c r="AP37" s="28">
        <f t="shared" si="26"/>
        <v>1</v>
      </c>
      <c r="AQ37" s="28">
        <f t="shared" si="27"/>
        <v>3</v>
      </c>
      <c r="AR37" s="27" t="str">
        <f t="shared" si="28"/>
        <v>Moderada</v>
      </c>
      <c r="AS37" s="6" t="s">
        <v>7</v>
      </c>
      <c r="AT37" s="26" t="s">
        <v>98</v>
      </c>
      <c r="AU37" s="26" t="s">
        <v>97</v>
      </c>
      <c r="AV37" s="26" t="s">
        <v>89</v>
      </c>
      <c r="AW37" s="26" t="s">
        <v>96</v>
      </c>
      <c r="AX37" s="25">
        <v>44200</v>
      </c>
      <c r="AY37" s="25">
        <v>44561</v>
      </c>
      <c r="AZ37" s="3"/>
      <c r="BA37" s="3"/>
      <c r="BB37" s="3"/>
      <c r="BC37" s="3"/>
      <c r="BD37" s="3"/>
    </row>
    <row r="38" spans="1:61" ht="98.25" hidden="1" customHeight="1" thickBot="1" x14ac:dyDescent="0.25">
      <c r="A38" s="6"/>
      <c r="B38" s="6" t="s">
        <v>45</v>
      </c>
      <c r="C38" s="6" t="s">
        <v>95</v>
      </c>
      <c r="D38" s="6" t="s">
        <v>94</v>
      </c>
      <c r="E38" s="6" t="s">
        <v>34</v>
      </c>
      <c r="F38" s="5" t="s">
        <v>92</v>
      </c>
      <c r="G38" s="5" t="s">
        <v>93</v>
      </c>
      <c r="H38" s="6">
        <v>3</v>
      </c>
      <c r="I38" s="6">
        <v>2</v>
      </c>
      <c r="J38" s="7" t="str">
        <f t="shared" si="22"/>
        <v>Moderada</v>
      </c>
      <c r="K38" s="18" t="s">
        <v>40</v>
      </c>
      <c r="L38" s="18" t="s">
        <v>92</v>
      </c>
      <c r="M38" s="17" t="s">
        <v>16</v>
      </c>
      <c r="N38" s="16">
        <f t="shared" si="21"/>
        <v>15</v>
      </c>
      <c r="O38" s="17" t="s">
        <v>15</v>
      </c>
      <c r="P38" s="16">
        <f t="shared" si="19"/>
        <v>15</v>
      </c>
      <c r="Q38" s="17" t="s">
        <v>14</v>
      </c>
      <c r="R38" s="16">
        <f t="shared" si="2"/>
        <v>15</v>
      </c>
      <c r="S38" s="17" t="s">
        <v>13</v>
      </c>
      <c r="T38" s="16">
        <f t="shared" si="3"/>
        <v>15</v>
      </c>
      <c r="U38" s="17" t="s">
        <v>12</v>
      </c>
      <c r="V38" s="16">
        <f t="shared" si="4"/>
        <v>15</v>
      </c>
      <c r="W38" s="17" t="s">
        <v>11</v>
      </c>
      <c r="X38" s="16">
        <f t="shared" si="5"/>
        <v>15</v>
      </c>
      <c r="Y38" s="17" t="s">
        <v>10</v>
      </c>
      <c r="Z38" s="16">
        <f t="shared" si="6"/>
        <v>10</v>
      </c>
      <c r="AA38" s="15">
        <f t="shared" si="20"/>
        <v>100</v>
      </c>
      <c r="AB38" s="12" t="str">
        <f t="shared" si="8"/>
        <v>Fuerte</v>
      </c>
      <c r="AC38" s="11" t="s">
        <v>9</v>
      </c>
      <c r="AD38" s="12" t="str">
        <f t="shared" si="9"/>
        <v>Fuerte</v>
      </c>
      <c r="AE38" s="14" t="str">
        <f t="shared" si="10"/>
        <v>FuerteFuerte</v>
      </c>
      <c r="AF38" s="12" t="str">
        <f>IFERROR(VLOOKUP(AE38,[1]PARAMETROS!$BH$2:$BJ$10,3,FALSE),"")</f>
        <v>Fuerte</v>
      </c>
      <c r="AG38" s="14">
        <f t="shared" si="11"/>
        <v>100</v>
      </c>
      <c r="AH38" s="12" t="str">
        <f>IFERROR(VLOOKUP(AE38,[1]PARAMETROS!$BH$2:$BJ$10,2,FALSE),"")</f>
        <v>No</v>
      </c>
      <c r="AI38" s="13">
        <f t="shared" si="23"/>
        <v>100</v>
      </c>
      <c r="AJ38" s="12" t="str">
        <f t="shared" si="24"/>
        <v>Fuerte</v>
      </c>
      <c r="AK38" s="11" t="s">
        <v>8</v>
      </c>
      <c r="AL38" s="11" t="s">
        <v>8</v>
      </c>
      <c r="AM38" s="10" t="str">
        <f t="shared" si="25"/>
        <v>FuerteDirectamenteDirectamente</v>
      </c>
      <c r="AN38" s="9">
        <f>IFERROR(VLOOKUP(AM38,[1]PARAMETROS!$BD$1:$BG$9,2,FALSE),0)</f>
        <v>2</v>
      </c>
      <c r="AO38" s="9">
        <f>IF(E38&lt;&gt;"8. Corrupción",IFERROR(VLOOKUP(AM38,[1]PARAMETROS!$BD$1:$BG$9,3,FALSE),0),0)</f>
        <v>2</v>
      </c>
      <c r="AP38" s="8">
        <f t="shared" si="26"/>
        <v>1</v>
      </c>
      <c r="AQ38" s="8">
        <f t="shared" si="27"/>
        <v>1</v>
      </c>
      <c r="AR38" s="7" t="str">
        <f t="shared" si="28"/>
        <v>Baja</v>
      </c>
      <c r="AS38" s="6" t="s">
        <v>7</v>
      </c>
      <c r="AT38" s="5" t="s">
        <v>91</v>
      </c>
      <c r="AU38" s="5" t="s">
        <v>90</v>
      </c>
      <c r="AV38" s="5" t="s">
        <v>89</v>
      </c>
      <c r="AW38" s="5" t="s">
        <v>88</v>
      </c>
      <c r="AX38" s="4">
        <v>44200</v>
      </c>
      <c r="AY38" s="4">
        <v>44561</v>
      </c>
      <c r="AZ38" s="3"/>
      <c r="BA38" s="3"/>
      <c r="BB38" s="3"/>
      <c r="BC38" s="3"/>
      <c r="BD38" s="3"/>
    </row>
    <row r="39" spans="1:61" ht="117.75" hidden="1" customHeight="1" x14ac:dyDescent="0.2">
      <c r="A39" s="77" t="s">
        <v>25</v>
      </c>
      <c r="B39" s="77" t="s">
        <v>45</v>
      </c>
      <c r="C39" s="77" t="s">
        <v>87</v>
      </c>
      <c r="D39" s="77" t="s">
        <v>86</v>
      </c>
      <c r="E39" s="77" t="s">
        <v>34</v>
      </c>
      <c r="F39" s="5" t="s">
        <v>85</v>
      </c>
      <c r="G39" s="104" t="s">
        <v>84</v>
      </c>
      <c r="H39" s="77">
        <v>1</v>
      </c>
      <c r="I39" s="77">
        <v>4</v>
      </c>
      <c r="J39" s="80" t="str">
        <f t="shared" si="22"/>
        <v>Alta</v>
      </c>
      <c r="K39" s="18" t="s">
        <v>83</v>
      </c>
      <c r="L39" s="24" t="s">
        <v>82</v>
      </c>
      <c r="M39" s="17" t="s">
        <v>16</v>
      </c>
      <c r="N39" s="16">
        <f t="shared" si="21"/>
        <v>15</v>
      </c>
      <c r="O39" s="17" t="s">
        <v>15</v>
      </c>
      <c r="P39" s="16">
        <f t="shared" si="19"/>
        <v>15</v>
      </c>
      <c r="Q39" s="17" t="s">
        <v>14</v>
      </c>
      <c r="R39" s="16">
        <f t="shared" si="2"/>
        <v>15</v>
      </c>
      <c r="S39" s="17" t="s">
        <v>13</v>
      </c>
      <c r="T39" s="16">
        <f t="shared" si="3"/>
        <v>15</v>
      </c>
      <c r="U39" s="17" t="s">
        <v>12</v>
      </c>
      <c r="V39" s="16">
        <f t="shared" si="4"/>
        <v>15</v>
      </c>
      <c r="W39" s="17" t="s">
        <v>11</v>
      </c>
      <c r="X39" s="16">
        <f t="shared" si="5"/>
        <v>15</v>
      </c>
      <c r="Y39" s="17" t="s">
        <v>10</v>
      </c>
      <c r="Z39" s="16">
        <f t="shared" si="6"/>
        <v>10</v>
      </c>
      <c r="AA39" s="15">
        <f t="shared" si="20"/>
        <v>100</v>
      </c>
      <c r="AB39" s="12" t="str">
        <f t="shared" si="8"/>
        <v>Fuerte</v>
      </c>
      <c r="AC39" s="11" t="s">
        <v>9</v>
      </c>
      <c r="AD39" s="12" t="str">
        <f t="shared" si="9"/>
        <v>Fuerte</v>
      </c>
      <c r="AE39" s="14" t="str">
        <f t="shared" si="10"/>
        <v>FuerteFuerte</v>
      </c>
      <c r="AF39" s="12" t="str">
        <f>IFERROR(VLOOKUP(AE39,[1]PARAMETROS!$BH$2:$BJ$10,3,FALSE),"")</f>
        <v>Fuerte</v>
      </c>
      <c r="AG39" s="14">
        <f t="shared" si="11"/>
        <v>100</v>
      </c>
      <c r="AH39" s="12" t="str">
        <f>IFERROR(VLOOKUP(AE39,[1]PARAMETROS!$BH$2:$BJ$10,2,FALSE),"")</f>
        <v>No</v>
      </c>
      <c r="AI39" s="13">
        <f t="shared" si="23"/>
        <v>100</v>
      </c>
      <c r="AJ39" s="12" t="str">
        <f t="shared" si="24"/>
        <v>Fuerte</v>
      </c>
      <c r="AK39" s="11" t="s">
        <v>8</v>
      </c>
      <c r="AL39" s="11" t="s">
        <v>8</v>
      </c>
      <c r="AM39" s="10" t="str">
        <f t="shared" si="25"/>
        <v>FuerteDirectamenteDirectamente</v>
      </c>
      <c r="AN39" s="9">
        <f>IFERROR(VLOOKUP(AM39,[1]PARAMETROS!$BD$1:$BG$9,2,FALSE),0)</f>
        <v>2</v>
      </c>
      <c r="AO39" s="9">
        <f>IF(E39&lt;&gt;"8. Corrupción",IFERROR(VLOOKUP(AM39,[1]PARAMETROS!$BD$1:$BG$9,3,FALSE),0),0)</f>
        <v>2</v>
      </c>
      <c r="AP39" s="83">
        <f t="shared" si="26"/>
        <v>1</v>
      </c>
      <c r="AQ39" s="83">
        <f t="shared" si="27"/>
        <v>2</v>
      </c>
      <c r="AR39" s="80" t="str">
        <f t="shared" si="28"/>
        <v>Baja</v>
      </c>
      <c r="AS39" s="77" t="s">
        <v>7</v>
      </c>
      <c r="AT39" s="5" t="s">
        <v>81</v>
      </c>
      <c r="AU39" s="6" t="s">
        <v>80</v>
      </c>
      <c r="AV39" s="5" t="s">
        <v>74</v>
      </c>
      <c r="AW39" s="5" t="s">
        <v>79</v>
      </c>
      <c r="AX39" s="4">
        <v>44200</v>
      </c>
      <c r="AY39" s="4">
        <v>44561</v>
      </c>
      <c r="AZ39" s="19"/>
      <c r="BA39" s="19"/>
      <c r="BB39" s="19"/>
      <c r="BC39" s="19"/>
      <c r="BD39" s="19"/>
    </row>
    <row r="40" spans="1:61" ht="162" hidden="1" customHeight="1" x14ac:dyDescent="0.2">
      <c r="A40" s="79"/>
      <c r="B40" s="79"/>
      <c r="C40" s="79"/>
      <c r="D40" s="79"/>
      <c r="E40" s="79"/>
      <c r="F40" s="5" t="s">
        <v>78</v>
      </c>
      <c r="G40" s="105"/>
      <c r="H40" s="79"/>
      <c r="I40" s="79"/>
      <c r="J40" s="82"/>
      <c r="K40" s="18" t="s">
        <v>50</v>
      </c>
      <c r="L40" s="23" t="s">
        <v>77</v>
      </c>
      <c r="M40" s="17" t="s">
        <v>16</v>
      </c>
      <c r="N40" s="16">
        <f t="shared" si="21"/>
        <v>15</v>
      </c>
      <c r="O40" s="17" t="s">
        <v>15</v>
      </c>
      <c r="P40" s="16">
        <f t="shared" si="19"/>
        <v>15</v>
      </c>
      <c r="Q40" s="17" t="s">
        <v>14</v>
      </c>
      <c r="R40" s="16">
        <f t="shared" si="2"/>
        <v>15</v>
      </c>
      <c r="S40" s="17" t="s">
        <v>13</v>
      </c>
      <c r="T40" s="16">
        <f t="shared" si="3"/>
        <v>15</v>
      </c>
      <c r="U40" s="17" t="s">
        <v>12</v>
      </c>
      <c r="V40" s="16">
        <f t="shared" si="4"/>
        <v>15</v>
      </c>
      <c r="W40" s="17" t="s">
        <v>11</v>
      </c>
      <c r="X40" s="16">
        <f t="shared" si="5"/>
        <v>15</v>
      </c>
      <c r="Y40" s="17" t="s">
        <v>10</v>
      </c>
      <c r="Z40" s="16">
        <f t="shared" si="6"/>
        <v>10</v>
      </c>
      <c r="AA40" s="15">
        <f t="shared" si="20"/>
        <v>100</v>
      </c>
      <c r="AB40" s="12" t="str">
        <f t="shared" si="8"/>
        <v>Fuerte</v>
      </c>
      <c r="AC40" s="11" t="s">
        <v>9</v>
      </c>
      <c r="AD40" s="12" t="str">
        <f t="shared" si="9"/>
        <v>Fuerte</v>
      </c>
      <c r="AE40" s="14" t="str">
        <f t="shared" si="10"/>
        <v>FuerteFuerte</v>
      </c>
      <c r="AF40" s="12" t="str">
        <f>IFERROR(VLOOKUP(AE40,[1]PARAMETROS!$BH$2:$BJ$10,3,FALSE),"")</f>
        <v>Fuerte</v>
      </c>
      <c r="AG40" s="14">
        <f t="shared" si="11"/>
        <v>100</v>
      </c>
      <c r="AH40" s="12" t="str">
        <f>IFERROR(VLOOKUP(AE40,[1]PARAMETROS!$BH$2:$BJ$10,2,FALSE),"")</f>
        <v>No</v>
      </c>
      <c r="AI40" s="13">
        <f t="shared" si="23"/>
        <v>100</v>
      </c>
      <c r="AJ40" s="12" t="str">
        <f t="shared" si="24"/>
        <v>Fuerte</v>
      </c>
      <c r="AK40" s="11" t="s">
        <v>8</v>
      </c>
      <c r="AL40" s="11" t="s">
        <v>8</v>
      </c>
      <c r="AM40" s="10" t="str">
        <f t="shared" si="25"/>
        <v>FuerteDirectamenteDirectamente</v>
      </c>
      <c r="AN40" s="9">
        <f>IFERROR(VLOOKUP(AM40,[1]PARAMETROS!$BD$1:$BG$9,2,FALSE),0)</f>
        <v>2</v>
      </c>
      <c r="AO40" s="9">
        <f>IF(E40&lt;&gt;"8. Corrupción",IFERROR(VLOOKUP(AM40,[1]PARAMETROS!$BD$1:$BG$9,3,FALSE),0),0)</f>
        <v>2</v>
      </c>
      <c r="AP40" s="85"/>
      <c r="AQ40" s="85"/>
      <c r="AR40" s="82"/>
      <c r="AS40" s="79"/>
      <c r="AT40" s="22" t="s">
        <v>76</v>
      </c>
      <c r="AU40" s="21" t="s">
        <v>75</v>
      </c>
      <c r="AV40" s="5" t="s">
        <v>74</v>
      </c>
      <c r="AW40" s="5" t="s">
        <v>73</v>
      </c>
      <c r="AX40" s="4">
        <v>44200</v>
      </c>
      <c r="AY40" s="4">
        <v>44561</v>
      </c>
      <c r="AZ40" s="19"/>
      <c r="BA40" s="19"/>
      <c r="BB40" s="19"/>
      <c r="BC40" s="19"/>
      <c r="BD40" s="19"/>
    </row>
    <row r="41" spans="1:61" ht="148.5" hidden="1" customHeight="1" x14ac:dyDescent="0.2">
      <c r="A41" s="90"/>
      <c r="B41" s="90" t="s">
        <v>45</v>
      </c>
      <c r="C41" s="90" t="s">
        <v>72</v>
      </c>
      <c r="D41" s="90" t="s">
        <v>71</v>
      </c>
      <c r="E41" s="90" t="s">
        <v>70</v>
      </c>
      <c r="F41" s="5" t="s">
        <v>69</v>
      </c>
      <c r="G41" s="5" t="s">
        <v>68</v>
      </c>
      <c r="H41" s="90">
        <v>2</v>
      </c>
      <c r="I41" s="90">
        <v>4</v>
      </c>
      <c r="J41" s="96" t="str">
        <f>IF(E41="8. Corrupción",IF(OR(AND(H41=1,I41=5),AND(H41=2,I41=5),AND(H41=3,I41=4),(H41+I41&gt;=8)),"Extrema",IF(OR(AND(H41=1,I41=4),AND(H41=2,I41=4),AND(H41=4,I41=3),AND(H41=3,I41=3)),"Alta",IF(OR(AND(H41=1,I41=3),AND(H41=2,I41=3)),"Moderada","No aplica para Corrupción"))),IF(H41+I41=0,"",IF(OR(AND(H41=3,I41=4),(AND(H41=2,I41=5)),(AND(H41=1,I41=5))),"Extrema",IF(OR(AND(H41=3,I41=1),(AND(H41=2,I41=2))),"Baja",IF(OR(AND(H41=4,I41=1),AND(H41=3,I41=2),AND(H41=2,I41=3),AND(H41=1,I41=3)),"Moderada",IF(H41+I41&gt;=8,"Extrema",IF(H41+I41&lt;4,"Baja",IF(H41+I41&gt;=6,"Alta","Alta"))))))))</f>
        <v>Alta</v>
      </c>
      <c r="K41" s="18" t="s">
        <v>60</v>
      </c>
      <c r="L41" s="5" t="s">
        <v>67</v>
      </c>
      <c r="M41" s="17" t="s">
        <v>16</v>
      </c>
      <c r="N41" s="16">
        <f t="shared" si="21"/>
        <v>15</v>
      </c>
      <c r="O41" s="17" t="s">
        <v>15</v>
      </c>
      <c r="P41" s="16">
        <f t="shared" si="19"/>
        <v>15</v>
      </c>
      <c r="Q41" s="17" t="s">
        <v>14</v>
      </c>
      <c r="R41" s="16">
        <f t="shared" si="2"/>
        <v>15</v>
      </c>
      <c r="S41" s="17" t="s">
        <v>13</v>
      </c>
      <c r="T41" s="16">
        <f t="shared" si="3"/>
        <v>15</v>
      </c>
      <c r="U41" s="17" t="s">
        <v>12</v>
      </c>
      <c r="V41" s="16">
        <f t="shared" si="4"/>
        <v>15</v>
      </c>
      <c r="W41" s="17" t="s">
        <v>11</v>
      </c>
      <c r="X41" s="16">
        <f t="shared" si="5"/>
        <v>15</v>
      </c>
      <c r="Y41" s="17" t="s">
        <v>10</v>
      </c>
      <c r="Z41" s="16">
        <f t="shared" si="6"/>
        <v>10</v>
      </c>
      <c r="AA41" s="15">
        <f t="shared" si="20"/>
        <v>100</v>
      </c>
      <c r="AB41" s="12" t="str">
        <f t="shared" si="8"/>
        <v>Fuerte</v>
      </c>
      <c r="AC41" s="11" t="s">
        <v>9</v>
      </c>
      <c r="AD41" s="12" t="str">
        <f t="shared" si="9"/>
        <v>Fuerte</v>
      </c>
      <c r="AE41" s="14" t="str">
        <f t="shared" si="10"/>
        <v>FuerteFuerte</v>
      </c>
      <c r="AF41" s="12" t="str">
        <f>IFERROR(VLOOKUP(AE41,[1]PARAMETROS!$BH$2:$BJ$10,3,FALSE),"")</f>
        <v>Fuerte</v>
      </c>
      <c r="AG41" s="14">
        <f t="shared" si="11"/>
        <v>100</v>
      </c>
      <c r="AH41" s="12" t="str">
        <f>IFERROR(VLOOKUP(AE41,[1]PARAMETROS!$BH$2:$BJ$10,2,FALSE),"")</f>
        <v>No</v>
      </c>
      <c r="AI41" s="13">
        <f t="shared" si="23"/>
        <v>100</v>
      </c>
      <c r="AJ41" s="12" t="str">
        <f t="shared" si="24"/>
        <v>Fuerte</v>
      </c>
      <c r="AK41" s="11" t="s">
        <v>8</v>
      </c>
      <c r="AL41" s="11" t="s">
        <v>58</v>
      </c>
      <c r="AM41" s="10" t="str">
        <f t="shared" si="25"/>
        <v>FuerteDirectamenteIndirectamente</v>
      </c>
      <c r="AN41" s="9">
        <f>IFERROR(VLOOKUP(AM41,[1]PARAMETROS!$BD$1:$BG$9,2,FALSE),0)</f>
        <v>2</v>
      </c>
      <c r="AO41" s="9">
        <f>IF(E41&lt;&gt;"8. Corrupción",IFERROR(VLOOKUP(AM41,[1]PARAMETROS!$BD$1:$BG$9,3,FALSE),0),0)</f>
        <v>1</v>
      </c>
      <c r="AP41" s="103">
        <f>IF(H41 ="",0,IF(H41-AN41&lt;=0,1,H41-AN41))</f>
        <v>1</v>
      </c>
      <c r="AQ41" s="103">
        <f>IF(E41&lt;&gt;"8. Corrupción",IF(I41="",0,IF(I41-AO41=0,1,I41-AO41)),I41)</f>
        <v>3</v>
      </c>
      <c r="AR41" s="96" t="str">
        <f>IF(E41="8. Corrupción",IF(OR(AND(AP41=1,AQ41=5),AND(AP41=2,AQ41=5),AND(AP41=3,AQ41=4),(AP41+AQ41&gt;=8)),"Extrema",IF(OR(AND(AP41=1,AQ41=4),AND(AP41=2,AQ41=4),AND(AP41=4,AQ41=3),AND(AP41=3,AQ41=3)),"Alta",IF(OR(AND(AP41=1,AQ41=3),AND(AP41=2,AQ41=3)),"Moderada","No aplica para Corrupción"))),IF(AP41+AQ41=0,"",IF(OR(AND(AP41=3,AQ41=4),(AND(AP41=2,AQ41=5)),(AND(AP41=1,AQ41=5))),"Extrema",IF(OR(AND(AP41=3,AQ41=1),(AND(AP41=2,AQ41=2))),"Baja",IF(OR(AND(AP41=4,AQ41=1),AND(AP41=3,AQ41=2),AND(AP41=2,AQ41=3),AND(AP41=1,AQ41=3)),"Moderada",IF(AP41+AQ41&gt;=8,"Extrema",IF(AP41+AQ41&lt;4,"Baja",IF(AP41+AQ41&gt;=6,"Alta","Alta"))))))))</f>
        <v>Moderada</v>
      </c>
      <c r="AS41" s="90" t="s">
        <v>7</v>
      </c>
      <c r="AT41" s="5" t="s">
        <v>66</v>
      </c>
      <c r="AU41" s="5" t="s">
        <v>65</v>
      </c>
      <c r="AV41" s="5" t="s">
        <v>64</v>
      </c>
      <c r="AW41" s="5" t="s">
        <v>63</v>
      </c>
      <c r="AX41" s="4">
        <v>44200</v>
      </c>
      <c r="AY41" s="4">
        <v>44561</v>
      </c>
      <c r="AZ41" s="19"/>
      <c r="BA41" s="19"/>
      <c r="BB41" s="19"/>
      <c r="BC41" s="19"/>
      <c r="BD41" s="19"/>
    </row>
    <row r="42" spans="1:61" ht="120.75" hidden="1" customHeight="1" x14ac:dyDescent="0.2">
      <c r="A42" s="90"/>
      <c r="B42" s="90"/>
      <c r="C42" s="90"/>
      <c r="D42" s="90"/>
      <c r="E42" s="90"/>
      <c r="F42" s="5" t="s">
        <v>62</v>
      </c>
      <c r="G42" s="5" t="s">
        <v>61</v>
      </c>
      <c r="H42" s="90"/>
      <c r="I42" s="90"/>
      <c r="J42" s="96"/>
      <c r="K42" s="18" t="s">
        <v>60</v>
      </c>
      <c r="L42" s="5" t="s">
        <v>59</v>
      </c>
      <c r="M42" s="17" t="s">
        <v>16</v>
      </c>
      <c r="N42" s="16">
        <f t="shared" si="21"/>
        <v>15</v>
      </c>
      <c r="O42" s="17" t="s">
        <v>15</v>
      </c>
      <c r="P42" s="16">
        <f t="shared" si="19"/>
        <v>15</v>
      </c>
      <c r="Q42" s="17" t="s">
        <v>14</v>
      </c>
      <c r="R42" s="16">
        <f t="shared" si="2"/>
        <v>15</v>
      </c>
      <c r="S42" s="17" t="s">
        <v>13</v>
      </c>
      <c r="T42" s="16">
        <f t="shared" si="3"/>
        <v>15</v>
      </c>
      <c r="U42" s="17" t="s">
        <v>12</v>
      </c>
      <c r="V42" s="16">
        <f t="shared" si="4"/>
        <v>15</v>
      </c>
      <c r="W42" s="17" t="s">
        <v>11</v>
      </c>
      <c r="X42" s="16">
        <f t="shared" si="5"/>
        <v>15</v>
      </c>
      <c r="Y42" s="17" t="s">
        <v>10</v>
      </c>
      <c r="Z42" s="16">
        <f t="shared" si="6"/>
        <v>10</v>
      </c>
      <c r="AA42" s="15">
        <f t="shared" si="20"/>
        <v>100</v>
      </c>
      <c r="AB42" s="12" t="str">
        <f t="shared" si="8"/>
        <v>Fuerte</v>
      </c>
      <c r="AC42" s="11" t="s">
        <v>9</v>
      </c>
      <c r="AD42" s="12" t="str">
        <f t="shared" si="9"/>
        <v>Fuerte</v>
      </c>
      <c r="AE42" s="14" t="str">
        <f t="shared" si="10"/>
        <v>FuerteFuerte</v>
      </c>
      <c r="AF42" s="12" t="str">
        <f>IFERROR(VLOOKUP(AE42,[1]PARAMETROS!$BH$2:$BJ$10,3,FALSE),"")</f>
        <v>Fuerte</v>
      </c>
      <c r="AG42" s="14">
        <f t="shared" si="11"/>
        <v>100</v>
      </c>
      <c r="AH42" s="12" t="str">
        <f>IFERROR(VLOOKUP(AE42,[1]PARAMETROS!$BH$2:$BJ$10,2,FALSE),"")</f>
        <v>No</v>
      </c>
      <c r="AI42" s="13">
        <f t="shared" si="23"/>
        <v>100</v>
      </c>
      <c r="AJ42" s="12" t="str">
        <f t="shared" si="24"/>
        <v>Fuerte</v>
      </c>
      <c r="AK42" s="11" t="s">
        <v>8</v>
      </c>
      <c r="AL42" s="11" t="s">
        <v>58</v>
      </c>
      <c r="AM42" s="10" t="str">
        <f t="shared" si="25"/>
        <v>FuerteDirectamenteIndirectamente</v>
      </c>
      <c r="AN42" s="9">
        <f>IFERROR(VLOOKUP(AM42,[1]PARAMETROS!$BD$1:$BG$9,2,FALSE),0)</f>
        <v>2</v>
      </c>
      <c r="AO42" s="9">
        <f>IF(E42&lt;&gt;"8. Corrupción",IFERROR(VLOOKUP(AM42,[1]PARAMETROS!$BD$1:$BG$9,3,FALSE),0),0)</f>
        <v>1</v>
      </c>
      <c r="AP42" s="103"/>
      <c r="AQ42" s="103"/>
      <c r="AR42" s="96"/>
      <c r="AS42" s="90"/>
      <c r="AT42" s="5" t="s">
        <v>57</v>
      </c>
      <c r="AU42" s="20" t="s">
        <v>56</v>
      </c>
      <c r="AV42" s="5" t="s">
        <v>55</v>
      </c>
      <c r="AW42" s="5" t="s">
        <v>54</v>
      </c>
      <c r="AX42" s="4">
        <v>44200</v>
      </c>
      <c r="AY42" s="4">
        <v>44561</v>
      </c>
      <c r="AZ42" s="19"/>
      <c r="BA42" s="19"/>
      <c r="BB42" s="19"/>
      <c r="BC42" s="19"/>
      <c r="BD42" s="19"/>
    </row>
    <row r="43" spans="1:61" ht="113.25" hidden="1" customHeight="1" x14ac:dyDescent="0.2">
      <c r="A43" s="6"/>
      <c r="B43" s="6" t="s">
        <v>45</v>
      </c>
      <c r="C43" s="6" t="s">
        <v>44</v>
      </c>
      <c r="D43" s="6" t="s">
        <v>53</v>
      </c>
      <c r="E43" s="6" t="s">
        <v>34</v>
      </c>
      <c r="F43" s="5" t="s">
        <v>52</v>
      </c>
      <c r="G43" s="5" t="s">
        <v>51</v>
      </c>
      <c r="H43" s="6">
        <v>2</v>
      </c>
      <c r="I43" s="6">
        <v>3</v>
      </c>
      <c r="J43" s="7" t="str">
        <f>IF(E43="8. Corrupción",IF(OR(AND(H43=1,I43=5),AND(H43=2,I43=5),AND(H43=3,I43=4),(H43+I43&gt;=8)),"Extrema",IF(OR(AND(H43=1,I43=4),AND(H43=2,I43=4),AND(H43=4,I43=3),AND(H43=3,I43=3)),"Alta",IF(OR(AND(H43=1,I43=3),AND(H43=2,I43=3)),"Moderada","No aplica para Corrupción"))),IF(H43+I43=0,"",IF(OR(AND(H43=3,I43=4),(AND(H43=2,I43=5)),(AND(H43=1,I43=5))),"Extrema",IF(OR(AND(H43=3,I43=1),(AND(H43=2,I43=2))),"Baja",IF(OR(AND(H43=4,I43=1),AND(H43=3,I43=2),AND(H43=2,I43=3),AND(H43=1,I43=3)),"Moderada",IF(H43+I43&gt;=8,"Extrema",IF(H43+I43&lt;4,"Baja",IF(H43+I43&gt;=6,"Alta","Alta"))))))))</f>
        <v>Moderada</v>
      </c>
      <c r="K43" s="18" t="s">
        <v>50</v>
      </c>
      <c r="L43" s="18" t="s">
        <v>49</v>
      </c>
      <c r="M43" s="17" t="s">
        <v>16</v>
      </c>
      <c r="N43" s="16">
        <f t="shared" si="21"/>
        <v>15</v>
      </c>
      <c r="O43" s="17" t="s">
        <v>15</v>
      </c>
      <c r="P43" s="16">
        <f t="shared" si="19"/>
        <v>15</v>
      </c>
      <c r="Q43" s="17" t="s">
        <v>14</v>
      </c>
      <c r="R43" s="16">
        <f t="shared" si="2"/>
        <v>15</v>
      </c>
      <c r="S43" s="17" t="s">
        <v>13</v>
      </c>
      <c r="T43" s="16">
        <f t="shared" si="3"/>
        <v>15</v>
      </c>
      <c r="U43" s="17" t="s">
        <v>12</v>
      </c>
      <c r="V43" s="16">
        <f t="shared" si="4"/>
        <v>15</v>
      </c>
      <c r="W43" s="17" t="s">
        <v>11</v>
      </c>
      <c r="X43" s="16">
        <f t="shared" si="5"/>
        <v>15</v>
      </c>
      <c r="Y43" s="17" t="s">
        <v>10</v>
      </c>
      <c r="Z43" s="16">
        <f t="shared" si="6"/>
        <v>10</v>
      </c>
      <c r="AA43" s="15">
        <f t="shared" si="20"/>
        <v>100</v>
      </c>
      <c r="AB43" s="12" t="str">
        <f t="shared" si="8"/>
        <v>Fuerte</v>
      </c>
      <c r="AC43" s="11" t="s">
        <v>9</v>
      </c>
      <c r="AD43" s="12" t="str">
        <f t="shared" si="9"/>
        <v>Fuerte</v>
      </c>
      <c r="AE43" s="14" t="str">
        <f t="shared" si="10"/>
        <v>FuerteFuerte</v>
      </c>
      <c r="AF43" s="12" t="str">
        <f>IFERROR(VLOOKUP(AE43,[1]PARAMETROS!$BH$2:$BJ$10,3,FALSE),"")</f>
        <v>Fuerte</v>
      </c>
      <c r="AG43" s="14">
        <f t="shared" si="11"/>
        <v>100</v>
      </c>
      <c r="AH43" s="12" t="str">
        <f>IFERROR(VLOOKUP(AE43,[1]PARAMETROS!$BH$2:$BJ$10,2,FALSE),"")</f>
        <v>No</v>
      </c>
      <c r="AI43" s="13">
        <f t="shared" si="23"/>
        <v>100</v>
      </c>
      <c r="AJ43" s="12" t="str">
        <f t="shared" si="24"/>
        <v>Fuerte</v>
      </c>
      <c r="AK43" s="11" t="s">
        <v>8</v>
      </c>
      <c r="AL43" s="11" t="s">
        <v>8</v>
      </c>
      <c r="AM43" s="10" t="str">
        <f t="shared" si="25"/>
        <v>FuerteDirectamenteDirectamente</v>
      </c>
      <c r="AN43" s="9">
        <f>IFERROR(VLOOKUP(AM43,[1]PARAMETROS!$BD$1:$BG$9,2,FALSE),0)</f>
        <v>2</v>
      </c>
      <c r="AO43" s="9">
        <f>IF(E43&lt;&gt;"8. Corrupción",IFERROR(VLOOKUP(AM43,[1]PARAMETROS!$BD$1:$BG$9,3,FALSE),0),0)</f>
        <v>2</v>
      </c>
      <c r="AP43" s="8">
        <f>IF(H43 ="",0,IF(H43-AN43&lt;=0,1,H43-AN43))</f>
        <v>1</v>
      </c>
      <c r="AQ43" s="8">
        <f>IF(E43&lt;&gt;"8. Corrupción",IF(I43="",0,IF(I43-AO43=0,1,I43-AO43)),I43)</f>
        <v>1</v>
      </c>
      <c r="AR43" s="7" t="str">
        <f>IF(E43="8. Corrupción",IF(OR(AND(AP43=1,AQ43=5),AND(AP43=2,AQ43=5),AND(AP43=3,AQ43=4),(AP43+AQ43&gt;=8)),"Extrema",IF(OR(AND(AP43=1,AQ43=4),AND(AP43=2,AQ43=4),AND(AP43=4,AQ43=3),AND(AP43=3,AQ43=3)),"Alta",IF(OR(AND(AP43=1,AQ43=3),AND(AP43=2,AQ43=3)),"Moderada","No aplica para Corrupción"))),IF(AP43+AQ43=0,"",IF(OR(AND(AP43=3,AQ43=4),(AND(AP43=2,AQ43=5)),(AND(AP43=1,AQ43=5))),"Extrema",IF(OR(AND(AP43=3,AQ43=1),(AND(AP43=2,AQ43=2))),"Baja",IF(OR(AND(AP43=4,AQ43=1),AND(AP43=3,AQ43=2),AND(AP43=2,AQ43=3),AND(AP43=1,AQ43=3)),"Moderada",IF(AP43+AQ43&gt;=8,"Extrema",IF(AP43+AQ43&lt;4,"Baja",IF(AP43+AQ43&gt;=6,"Alta","Alta"))))))))</f>
        <v>Baja</v>
      </c>
      <c r="AS43" s="6" t="s">
        <v>7</v>
      </c>
      <c r="AT43" s="5" t="s">
        <v>48</v>
      </c>
      <c r="AU43" s="5" t="s">
        <v>47</v>
      </c>
      <c r="AV43" s="5" t="s">
        <v>37</v>
      </c>
      <c r="AW43" s="5" t="s">
        <v>46</v>
      </c>
      <c r="AX43" s="4">
        <v>44200</v>
      </c>
      <c r="AY43" s="4">
        <v>44561</v>
      </c>
      <c r="AZ43" s="3"/>
      <c r="BA43" s="3"/>
      <c r="BB43" s="3"/>
      <c r="BC43" s="3"/>
      <c r="BD43" s="3"/>
    </row>
    <row r="44" spans="1:61" ht="165.75" hidden="1" x14ac:dyDescent="0.2">
      <c r="A44" s="6"/>
      <c r="B44" s="6" t="s">
        <v>45</v>
      </c>
      <c r="C44" s="6" t="s">
        <v>44</v>
      </c>
      <c r="D44" s="6" t="s">
        <v>43</v>
      </c>
      <c r="E44" s="6" t="s">
        <v>21</v>
      </c>
      <c r="F44" s="5" t="s">
        <v>42</v>
      </c>
      <c r="G44" s="5" t="s">
        <v>41</v>
      </c>
      <c r="H44" s="6">
        <v>2</v>
      </c>
      <c r="I44" s="6">
        <v>3</v>
      </c>
      <c r="J44" s="7" t="str">
        <f>IF(E44="8. Corrupción",IF(OR(AND(H44=1,I44=5),AND(H44=2,I44=5),AND(H44=3,I44=4),(H44+I44&gt;=8)),"Extrema",IF(OR(AND(H44=1,I44=4),AND(H44=2,I44=4),AND(H44=4,I44=3),AND(H44=3,I44=3)),"Alta",IF(OR(AND(H44=1,I44=3),AND(H44=2,I44=3)),"Moderada","No aplica para Corrupción"))),IF(H44+I44=0,"",IF(OR(AND(H44=3,I44=4),(AND(H44=2,I44=5)),(AND(H44=1,I44=5))),"Extrema",IF(OR(AND(H44=3,I44=1),(AND(H44=2,I44=2))),"Baja",IF(OR(AND(H44=4,I44=1),AND(H44=3,I44=2),AND(H44=2,I44=3),AND(H44=1,I44=3)),"Moderada",IF(H44+I44&gt;=8,"Extrema",IF(H44+I44&lt;4,"Baja",IF(H44+I44&gt;=6,"Alta","Alta"))))))))</f>
        <v>Moderada</v>
      </c>
      <c r="K44" s="18" t="s">
        <v>40</v>
      </c>
      <c r="L44" s="18" t="s">
        <v>40</v>
      </c>
      <c r="M44" s="17" t="s">
        <v>16</v>
      </c>
      <c r="N44" s="16">
        <f t="shared" si="21"/>
        <v>15</v>
      </c>
      <c r="O44" s="17" t="s">
        <v>15</v>
      </c>
      <c r="P44" s="16">
        <f t="shared" si="19"/>
        <v>15</v>
      </c>
      <c r="Q44" s="17" t="s">
        <v>14</v>
      </c>
      <c r="R44" s="16">
        <f t="shared" si="2"/>
        <v>15</v>
      </c>
      <c r="S44" s="17" t="s">
        <v>13</v>
      </c>
      <c r="T44" s="16">
        <f t="shared" si="3"/>
        <v>15</v>
      </c>
      <c r="U44" s="17" t="s">
        <v>12</v>
      </c>
      <c r="V44" s="16">
        <f t="shared" si="4"/>
        <v>15</v>
      </c>
      <c r="W44" s="17" t="s">
        <v>11</v>
      </c>
      <c r="X44" s="16">
        <f t="shared" si="5"/>
        <v>15</v>
      </c>
      <c r="Y44" s="17" t="s">
        <v>10</v>
      </c>
      <c r="Z44" s="16">
        <f t="shared" si="6"/>
        <v>10</v>
      </c>
      <c r="AA44" s="15">
        <f t="shared" si="20"/>
        <v>100</v>
      </c>
      <c r="AB44" s="12" t="str">
        <f t="shared" si="8"/>
        <v>Fuerte</v>
      </c>
      <c r="AC44" s="11" t="s">
        <v>9</v>
      </c>
      <c r="AD44" s="12" t="str">
        <f t="shared" si="9"/>
        <v>Fuerte</v>
      </c>
      <c r="AE44" s="14" t="str">
        <f t="shared" si="10"/>
        <v>FuerteFuerte</v>
      </c>
      <c r="AF44" s="12" t="str">
        <f>IFERROR(VLOOKUP(AE44,[1]PARAMETROS!$BH$2:$BJ$10,3,FALSE),"")</f>
        <v>Fuerte</v>
      </c>
      <c r="AG44" s="14">
        <f t="shared" si="11"/>
        <v>100</v>
      </c>
      <c r="AH44" s="12" t="str">
        <f>IFERROR(VLOOKUP(AE44,[1]PARAMETROS!$BH$2:$BJ$10,2,FALSE),"")</f>
        <v>No</v>
      </c>
      <c r="AI44" s="13">
        <f t="shared" si="23"/>
        <v>100</v>
      </c>
      <c r="AJ44" s="12" t="str">
        <f t="shared" si="24"/>
        <v>Fuerte</v>
      </c>
      <c r="AK44" s="11" t="s">
        <v>8</v>
      </c>
      <c r="AL44" s="11" t="s">
        <v>8</v>
      </c>
      <c r="AM44" s="10" t="str">
        <f t="shared" si="25"/>
        <v>FuerteDirectamenteDirectamente</v>
      </c>
      <c r="AN44" s="9">
        <f>IFERROR(VLOOKUP(AM44,[1]PARAMETROS!$BD$1:$BG$9,2,FALSE),0)</f>
        <v>2</v>
      </c>
      <c r="AO44" s="9">
        <f>IF(E44&lt;&gt;"8. Corrupción",IFERROR(VLOOKUP(AM44,[1]PARAMETROS!$BD$1:$BG$9,3,FALSE),0),0)</f>
        <v>2</v>
      </c>
      <c r="AP44" s="8">
        <f>IF(H44 ="",0,IF(H44-AN44&lt;=0,1,H44-AN44))</f>
        <v>1</v>
      </c>
      <c r="AQ44" s="8">
        <f>IF(E44&lt;&gt;"8. Corrupción",IF(I44="",0,IF(I44-AO44=0,1,I44-AO44)),I44)</f>
        <v>1</v>
      </c>
      <c r="AR44" s="7" t="str">
        <f>IF(E44="8. Corrupción",IF(OR(AND(AP44=1,AQ44=5),AND(AP44=2,AQ44=5),AND(AP44=3,AQ44=4),(AP44+AQ44&gt;=8)),"Extrema",IF(OR(AND(AP44=1,AQ44=4),AND(AP44=2,AQ44=4),AND(AP44=4,AQ44=3),AND(AP44=3,AQ44=3)),"Alta",IF(OR(AND(AP44=1,AQ44=3),AND(AP44=2,AQ44=3)),"Moderada","No aplica para Corrupción"))),IF(AP44+AQ44=0,"",IF(OR(AND(AP44=3,AQ44=4),(AND(AP44=2,AQ44=5)),(AND(AP44=1,AQ44=5))),"Extrema",IF(OR(AND(AP44=3,AQ44=1),(AND(AP44=2,AQ44=2))),"Baja",IF(OR(AND(AP44=4,AQ44=1),AND(AP44=3,AQ44=2),AND(AP44=2,AQ44=3),AND(AP44=1,AQ44=3)),"Moderada",IF(AP44+AQ44&gt;=8,"Extrema",IF(AP44+AQ44&lt;4,"Baja",IF(AP44+AQ44&gt;=6,"Alta","Alta"))))))))</f>
        <v>Baja</v>
      </c>
      <c r="AS44" s="6" t="s">
        <v>7</v>
      </c>
      <c r="AT44" s="5" t="s">
        <v>39</v>
      </c>
      <c r="AU44" s="5" t="s">
        <v>38</v>
      </c>
      <c r="AV44" s="5" t="s">
        <v>37</v>
      </c>
      <c r="AW44" s="5" t="s">
        <v>36</v>
      </c>
      <c r="AX44" s="4">
        <v>44200</v>
      </c>
      <c r="AY44" s="4">
        <v>44561</v>
      </c>
      <c r="AZ44" s="3"/>
      <c r="BA44" s="3"/>
      <c r="BB44" s="3"/>
      <c r="BC44" s="3"/>
      <c r="BD44" s="3"/>
    </row>
    <row r="45" spans="1:61" ht="135.75" hidden="1" customHeight="1" x14ac:dyDescent="0.2">
      <c r="A45" s="6" t="s">
        <v>25</v>
      </c>
      <c r="B45" s="6" t="s">
        <v>24</v>
      </c>
      <c r="C45" s="6" t="s">
        <v>23</v>
      </c>
      <c r="D45" s="6" t="s">
        <v>35</v>
      </c>
      <c r="E45" s="6" t="s">
        <v>34</v>
      </c>
      <c r="F45" s="5" t="s">
        <v>33</v>
      </c>
      <c r="G45" s="5" t="s">
        <v>32</v>
      </c>
      <c r="H45" s="6">
        <v>3</v>
      </c>
      <c r="I45" s="6">
        <v>3</v>
      </c>
      <c r="J45" s="7" t="str">
        <f>IF(E45="8. Corrupción",IF(OR(AND(H45=1,I45=5),AND(H45=2,I45=5),AND(H45=3,I45=4),(H45+I45&gt;=8)),"Extrema",IF(OR(AND(H45=1,I45=4),AND(H45=2,I45=4),AND(H45=4,I45=3),AND(H45=3,I45=3)),"Alta",IF(OR(AND(H45=1,I45=3),AND(H45=2,I45=3)),"Moderada","No aplica para Corrupción"))),IF(H45+I45=0,"",IF(OR(AND(H45=3,I45=4),(AND(H45=2,I45=5)),(AND(H45=1,I45=5))),"Extrema",IF(OR(AND(H45=3,I45=1),(AND(H45=2,I45=2))),"Baja",IF(OR(AND(H45=4,I45=1),AND(H45=3,I45=2),AND(H45=2,I45=3),AND(H45=1,I45=3)),"Moderada",IF(H45+I45&gt;=8,"Extrema",IF(H45+I45&lt;4,"Baja",IF(H45+I45&gt;=6,"Alta","Alta"))))))))</f>
        <v>Alta</v>
      </c>
      <c r="K45" s="18" t="s">
        <v>31</v>
      </c>
      <c r="L45" s="18" t="s">
        <v>30</v>
      </c>
      <c r="M45" s="17" t="s">
        <v>16</v>
      </c>
      <c r="N45" s="16">
        <f t="shared" si="21"/>
        <v>15</v>
      </c>
      <c r="O45" s="17" t="s">
        <v>15</v>
      </c>
      <c r="P45" s="16">
        <f t="shared" si="19"/>
        <v>15</v>
      </c>
      <c r="Q45" s="17" t="s">
        <v>14</v>
      </c>
      <c r="R45" s="16">
        <f t="shared" si="2"/>
        <v>15</v>
      </c>
      <c r="S45" s="17" t="s">
        <v>13</v>
      </c>
      <c r="T45" s="16">
        <f t="shared" si="3"/>
        <v>15</v>
      </c>
      <c r="U45" s="17" t="s">
        <v>12</v>
      </c>
      <c r="V45" s="16">
        <f t="shared" si="4"/>
        <v>15</v>
      </c>
      <c r="W45" s="17" t="s">
        <v>11</v>
      </c>
      <c r="X45" s="16">
        <f t="shared" si="5"/>
        <v>15</v>
      </c>
      <c r="Y45" s="17" t="s">
        <v>10</v>
      </c>
      <c r="Z45" s="16">
        <f t="shared" si="6"/>
        <v>10</v>
      </c>
      <c r="AA45" s="15">
        <f t="shared" si="20"/>
        <v>100</v>
      </c>
      <c r="AB45" s="12" t="str">
        <f t="shared" si="8"/>
        <v>Fuerte</v>
      </c>
      <c r="AC45" s="11" t="s">
        <v>9</v>
      </c>
      <c r="AD45" s="12" t="str">
        <f t="shared" si="9"/>
        <v>Fuerte</v>
      </c>
      <c r="AE45" s="14" t="str">
        <f t="shared" si="10"/>
        <v>FuerteFuerte</v>
      </c>
      <c r="AF45" s="12" t="str">
        <f>IFERROR(VLOOKUP(AE45,[1]PARAMETROS!$BH$2:$BJ$10,3,FALSE),"")</f>
        <v>Fuerte</v>
      </c>
      <c r="AG45" s="14">
        <f t="shared" si="11"/>
        <v>100</v>
      </c>
      <c r="AH45" s="12" t="str">
        <f>IFERROR(VLOOKUP(AE45,[1]PARAMETROS!$BH$2:$BJ$10,2,FALSE),"")</f>
        <v>No</v>
      </c>
      <c r="AI45" s="13">
        <f t="shared" si="23"/>
        <v>100</v>
      </c>
      <c r="AJ45" s="12" t="str">
        <f t="shared" si="24"/>
        <v>Fuerte</v>
      </c>
      <c r="AK45" s="11" t="s">
        <v>8</v>
      </c>
      <c r="AL45" s="11" t="s">
        <v>8</v>
      </c>
      <c r="AM45" s="10" t="str">
        <f t="shared" si="25"/>
        <v>FuerteDirectamenteDirectamente</v>
      </c>
      <c r="AN45" s="9">
        <f>IFERROR(VLOOKUP(AM45,[1]PARAMETROS!$BD$1:$BG$9,2,FALSE),0)</f>
        <v>2</v>
      </c>
      <c r="AO45" s="9">
        <f>IF(E45&lt;&gt;"8. Corrupción",IFERROR(VLOOKUP(AM45,[1]PARAMETROS!$BD$1:$BG$9,3,FALSE),0),0)</f>
        <v>2</v>
      </c>
      <c r="AP45" s="8">
        <f>IF(H45 ="",0,IF(H45-AN45&lt;=0,1,H45-AN45))</f>
        <v>1</v>
      </c>
      <c r="AQ45" s="8">
        <f>IF(E45&lt;&gt;"8. Corrupción",IF(I45="",0,IF(I45-AO45=0,1,I45-AO45)),I45)</f>
        <v>1</v>
      </c>
      <c r="AR45" s="7" t="str">
        <f>IF(E45="8. Corrupción",IF(OR(AND(AP45=1,AQ45=5),AND(AP45=2,AQ45=5),AND(AP45=3,AQ45=4),(AP45+AQ45&gt;=8)),"Extrema",IF(OR(AND(AP45=1,AQ45=4),AND(AP45=2,AQ45=4),AND(AP45=4,AQ45=3),AND(AP45=3,AQ45=3)),"Alta",IF(OR(AND(AP45=1,AQ45=3),AND(AP45=2,AQ45=3)),"Moderada","No aplica para Corrupción"))),IF(AP45+AQ45=0,"",IF(OR(AND(AP45=3,AQ45=4),(AND(AP45=2,AQ45=5)),(AND(AP45=1,AQ45=5))),"Extrema",IF(OR(AND(AP45=3,AQ45=1),(AND(AP45=2,AQ45=2))),"Baja",IF(OR(AND(AP45=4,AQ45=1),AND(AP45=3,AQ45=2),AND(AP45=2,AQ45=3),AND(AP45=1,AQ45=3)),"Moderada",IF(AP45+AQ45&gt;=8,"Extrema",IF(AP45+AQ45&lt;4,"Baja",IF(AP45+AQ45&gt;=6,"Alta","Alta"))))))))</f>
        <v>Baja</v>
      </c>
      <c r="AS45" s="6" t="s">
        <v>7</v>
      </c>
      <c r="AT45" s="5" t="s">
        <v>29</v>
      </c>
      <c r="AU45" s="5" t="s">
        <v>28</v>
      </c>
      <c r="AV45" s="5" t="s">
        <v>27</v>
      </c>
      <c r="AW45" s="5" t="s">
        <v>26</v>
      </c>
      <c r="AX45" s="4">
        <v>44200</v>
      </c>
      <c r="AY45" s="4">
        <v>44469</v>
      </c>
      <c r="AZ45" s="3"/>
      <c r="BA45" s="3"/>
      <c r="BB45" s="3"/>
      <c r="BC45" s="3"/>
      <c r="BD45" s="3"/>
    </row>
    <row r="46" spans="1:61" ht="126.75" hidden="1" customHeight="1" x14ac:dyDescent="0.2">
      <c r="A46" s="6" t="s">
        <v>25</v>
      </c>
      <c r="B46" s="6" t="s">
        <v>24</v>
      </c>
      <c r="C46" s="6" t="s">
        <v>23</v>
      </c>
      <c r="D46" s="6" t="s">
        <v>22</v>
      </c>
      <c r="E46" s="6" t="s">
        <v>21</v>
      </c>
      <c r="F46" s="5" t="s">
        <v>20</v>
      </c>
      <c r="G46" s="5" t="s">
        <v>19</v>
      </c>
      <c r="H46" s="6">
        <v>3</v>
      </c>
      <c r="I46" s="6">
        <v>3</v>
      </c>
      <c r="J46" s="7" t="str">
        <f>IF(E46="8. Corrupción",IF(OR(AND(H46=1,I46=5),AND(H46=2,I46=5),AND(H46=3,I46=4),(H46+I46&gt;=8)),"Extrema",IF(OR(AND(H46=1,I46=4),AND(H46=2,I46=4),AND(H46=4,I46=3),AND(H46=3,I46=3)),"Alta",IF(OR(AND(H46=1,I46=3),AND(H46=2,I46=3)),"Moderada","No aplica para Corrupción"))),IF(H46+I46=0,"",IF(OR(AND(H46=3,I46=4),(AND(H46=2,I46=5)),(AND(H46=1,I46=5))),"Extrema",IF(OR(AND(H46=3,I46=1),(AND(H46=2,I46=2))),"Baja",IF(OR(AND(H46=4,I46=1),AND(H46=3,I46=2),AND(H46=2,I46=3),AND(H46=1,I46=3)),"Moderada",IF(H46+I46&gt;=8,"Extrema",IF(H46+I46&lt;4,"Baja",IF(H46+I46&gt;=6,"Alta","Alta"))))))))</f>
        <v>Alta</v>
      </c>
      <c r="K46" s="18" t="s">
        <v>18</v>
      </c>
      <c r="L46" s="18" t="s">
        <v>17</v>
      </c>
      <c r="M46" s="17" t="s">
        <v>16</v>
      </c>
      <c r="N46" s="16">
        <f t="shared" si="21"/>
        <v>15</v>
      </c>
      <c r="O46" s="17" t="s">
        <v>15</v>
      </c>
      <c r="P46" s="16">
        <f t="shared" si="19"/>
        <v>15</v>
      </c>
      <c r="Q46" s="17" t="s">
        <v>14</v>
      </c>
      <c r="R46" s="16">
        <f t="shared" si="2"/>
        <v>15</v>
      </c>
      <c r="S46" s="17" t="s">
        <v>13</v>
      </c>
      <c r="T46" s="16">
        <f t="shared" si="3"/>
        <v>15</v>
      </c>
      <c r="U46" s="17" t="s">
        <v>12</v>
      </c>
      <c r="V46" s="16">
        <f t="shared" si="4"/>
        <v>15</v>
      </c>
      <c r="W46" s="17" t="s">
        <v>11</v>
      </c>
      <c r="X46" s="16">
        <f t="shared" si="5"/>
        <v>15</v>
      </c>
      <c r="Y46" s="17" t="s">
        <v>10</v>
      </c>
      <c r="Z46" s="16">
        <f t="shared" si="6"/>
        <v>10</v>
      </c>
      <c r="AA46" s="15">
        <f t="shared" si="20"/>
        <v>100</v>
      </c>
      <c r="AB46" s="12" t="str">
        <f t="shared" si="8"/>
        <v>Fuerte</v>
      </c>
      <c r="AC46" s="11" t="s">
        <v>9</v>
      </c>
      <c r="AD46" s="12" t="str">
        <f t="shared" si="9"/>
        <v>Fuerte</v>
      </c>
      <c r="AE46" s="14" t="str">
        <f t="shared" si="10"/>
        <v>FuerteFuerte</v>
      </c>
      <c r="AF46" s="12" t="str">
        <f>IFERROR(VLOOKUP(AE46,[1]PARAMETROS!$BH$2:$BJ$10,3,FALSE),"")</f>
        <v>Fuerte</v>
      </c>
      <c r="AG46" s="14">
        <f t="shared" si="11"/>
        <v>100</v>
      </c>
      <c r="AH46" s="12" t="str">
        <f>IFERROR(VLOOKUP(AE46,[1]PARAMETROS!$BH$2:$BJ$10,2,FALSE),"")</f>
        <v>No</v>
      </c>
      <c r="AI46" s="13">
        <f t="shared" si="23"/>
        <v>100</v>
      </c>
      <c r="AJ46" s="12" t="str">
        <f t="shared" si="24"/>
        <v>Fuerte</v>
      </c>
      <c r="AK46" s="11" t="s">
        <v>8</v>
      </c>
      <c r="AL46" s="11" t="s">
        <v>8</v>
      </c>
      <c r="AM46" s="10" t="str">
        <f t="shared" si="25"/>
        <v>FuerteDirectamenteDirectamente</v>
      </c>
      <c r="AN46" s="9">
        <f>IFERROR(VLOOKUP(AM46,[1]PARAMETROS!$BD$1:$BG$9,2,FALSE),0)</f>
        <v>2</v>
      </c>
      <c r="AO46" s="9">
        <f>IF(E46&lt;&gt;"8. Corrupción",IFERROR(VLOOKUP(AM46,[1]PARAMETROS!$BD$1:$BG$9,3,FALSE),0),0)</f>
        <v>2</v>
      </c>
      <c r="AP46" s="8">
        <f>IF(H46 ="",0,IF(H46-AN46&lt;=0,1,H46-AN46))</f>
        <v>1</v>
      </c>
      <c r="AQ46" s="8">
        <f>IF(E46&lt;&gt;"8. Corrupción",IF(I46="",0,IF(I46-AO46=0,1,I46-AO46)),I46)</f>
        <v>1</v>
      </c>
      <c r="AR46" s="7" t="str">
        <f>IF(E46="8. Corrupción",IF(OR(AND(AP46=1,AQ46=5),AND(AP46=2,AQ46=5),AND(AP46=3,AQ46=4),(AP46+AQ46&gt;=8)),"Extrema",IF(OR(AND(AP46=1,AQ46=4),AND(AP46=2,AQ46=4),AND(AP46=4,AQ46=3),AND(AP46=3,AQ46=3)),"Alta",IF(OR(AND(AP46=1,AQ46=3),AND(AP46=2,AQ46=3)),"Moderada","No aplica para Corrupción"))),IF(AP46+AQ46=0,"",IF(OR(AND(AP46=3,AQ46=4),(AND(AP46=2,AQ46=5)),(AND(AP46=1,AQ46=5))),"Extrema",IF(OR(AND(AP46=3,AQ46=1),(AND(AP46=2,AQ46=2))),"Baja",IF(OR(AND(AP46=4,AQ46=1),AND(AP46=3,AQ46=2),AND(AP46=2,AQ46=3),AND(AP46=1,AQ46=3)),"Moderada",IF(AP46+AQ46&gt;=8,"Extrema",IF(AP46+AQ46&lt;4,"Baja",IF(AP46+AQ46&gt;=6,"Alta","Alta"))))))))</f>
        <v>Baja</v>
      </c>
      <c r="AS46" s="6" t="s">
        <v>7</v>
      </c>
      <c r="AT46" s="5" t="s">
        <v>6</v>
      </c>
      <c r="AU46" s="5" t="s">
        <v>5</v>
      </c>
      <c r="AV46" s="5" t="s">
        <v>4</v>
      </c>
      <c r="AW46" s="5" t="s">
        <v>3</v>
      </c>
      <c r="AX46" s="4">
        <v>44200</v>
      </c>
      <c r="AY46" s="4">
        <v>44377</v>
      </c>
      <c r="AZ46" s="3"/>
      <c r="BA46" s="3"/>
      <c r="BB46" s="3"/>
      <c r="BC46" s="3"/>
      <c r="BD46" s="3"/>
    </row>
    <row r="48" spans="1:61" x14ac:dyDescent="0.2">
      <c r="A48" s="107" t="s">
        <v>2</v>
      </c>
      <c r="B48" s="107"/>
      <c r="C48" s="107"/>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row>
    <row r="49" spans="1:61" x14ac:dyDescent="0.2">
      <c r="A49" s="108" t="s">
        <v>1</v>
      </c>
      <c r="B49" s="108"/>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row>
    <row r="50" spans="1:61" x14ac:dyDescent="0.2">
      <c r="A50" s="108" t="s">
        <v>0</v>
      </c>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row>
  </sheetData>
  <protectedRanges>
    <protectedRange sqref="AS27 AS31:AS39 AS41 AS12:AS24 AS43:AS46" name="Rango1"/>
    <protectedRange sqref="AS28:AS29" name="Rango1_2"/>
  </protectedRanges>
  <autoFilter ref="A13:WXK46">
    <filterColumn colId="4">
      <filters>
        <filter val="8. Corrupción"/>
      </filters>
    </filterColumn>
  </autoFilter>
  <dataConsolidate/>
  <mergeCells count="151">
    <mergeCell ref="A48:BI48"/>
    <mergeCell ref="A49:BI49"/>
    <mergeCell ref="A50:BI50"/>
    <mergeCell ref="I41:I42"/>
    <mergeCell ref="J41:J42"/>
    <mergeCell ref="AP41:AP42"/>
    <mergeCell ref="AQ41:AQ42"/>
    <mergeCell ref="AR41:AR42"/>
    <mergeCell ref="AS41:AS42"/>
    <mergeCell ref="A41:A42"/>
    <mergeCell ref="BD29:BD30"/>
    <mergeCell ref="AX29:AX30"/>
    <mergeCell ref="AY29:AY30"/>
    <mergeCell ref="AZ29:AZ30"/>
    <mergeCell ref="BA29:BA30"/>
    <mergeCell ref="AV29:AV30"/>
    <mergeCell ref="B41:B42"/>
    <mergeCell ref="C41:C42"/>
    <mergeCell ref="D41:D42"/>
    <mergeCell ref="E41:E42"/>
    <mergeCell ref="H41:H42"/>
    <mergeCell ref="AQ39:AQ40"/>
    <mergeCell ref="H39:H40"/>
    <mergeCell ref="I39:I40"/>
    <mergeCell ref="J39:J40"/>
    <mergeCell ref="AP39:AP40"/>
    <mergeCell ref="A39:A40"/>
    <mergeCell ref="B39:B40"/>
    <mergeCell ref="C39:C40"/>
    <mergeCell ref="D39:D40"/>
    <mergeCell ref="E39:E40"/>
    <mergeCell ref="G39:G40"/>
    <mergeCell ref="AR39:AR40"/>
    <mergeCell ref="AS39:AS40"/>
    <mergeCell ref="BB29:BB30"/>
    <mergeCell ref="BB24:BB25"/>
    <mergeCell ref="BC24:BC25"/>
    <mergeCell ref="BD24:BD25"/>
    <mergeCell ref="A29:A30"/>
    <mergeCell ref="B29:B30"/>
    <mergeCell ref="D29:D30"/>
    <mergeCell ref="E29:E30"/>
    <mergeCell ref="G29:G30"/>
    <mergeCell ref="H29:H30"/>
    <mergeCell ref="I29:I30"/>
    <mergeCell ref="J29:J30"/>
    <mergeCell ref="AI29:AI30"/>
    <mergeCell ref="AJ29:AJ30"/>
    <mergeCell ref="AK29:AK30"/>
    <mergeCell ref="AL29:AL30"/>
    <mergeCell ref="AM29:AM30"/>
    <mergeCell ref="AW29:AW30"/>
    <mergeCell ref="AN29:AN30"/>
    <mergeCell ref="AO29:AO30"/>
    <mergeCell ref="AP29:AP30"/>
    <mergeCell ref="AQ29:AQ30"/>
    <mergeCell ref="AR29:AR30"/>
    <mergeCell ref="AS29:AS30"/>
    <mergeCell ref="BC29:BC30"/>
    <mergeCell ref="AP24:AP26"/>
    <mergeCell ref="AQ24:AQ26"/>
    <mergeCell ref="AR24:AR26"/>
    <mergeCell ref="AS24:AS26"/>
    <mergeCell ref="AV24:AV26"/>
    <mergeCell ref="AX24:AX26"/>
    <mergeCell ref="AY24:AY26"/>
    <mergeCell ref="AZ24:AZ25"/>
    <mergeCell ref="BA24:BA25"/>
    <mergeCell ref="M10:M12"/>
    <mergeCell ref="N10:N12"/>
    <mergeCell ref="O10:O12"/>
    <mergeCell ref="P10:P12"/>
    <mergeCell ref="Q10:Q12"/>
    <mergeCell ref="A24:A26"/>
    <mergeCell ref="B24:B26"/>
    <mergeCell ref="C24:C26"/>
    <mergeCell ref="D24:D26"/>
    <mergeCell ref="E24:E26"/>
    <mergeCell ref="G24:G26"/>
    <mergeCell ref="H24:H26"/>
    <mergeCell ref="I24:I26"/>
    <mergeCell ref="J24:J26"/>
    <mergeCell ref="A6:A12"/>
    <mergeCell ref="B6:B12"/>
    <mergeCell ref="C6:C12"/>
    <mergeCell ref="D6:D12"/>
    <mergeCell ref="E6:E12"/>
    <mergeCell ref="H6:J6"/>
    <mergeCell ref="K6:AQ6"/>
    <mergeCell ref="AS7:AS12"/>
    <mergeCell ref="AT7:AT12"/>
    <mergeCell ref="U10:U12"/>
    <mergeCell ref="W10:W12"/>
    <mergeCell ref="X10:X12"/>
    <mergeCell ref="Y10:Y12"/>
    <mergeCell ref="AA10:AA12"/>
    <mergeCell ref="AB10:AB12"/>
    <mergeCell ref="F6:F12"/>
    <mergeCell ref="G6:G12"/>
    <mergeCell ref="AO9:AO12"/>
    <mergeCell ref="AM8:AM12"/>
    <mergeCell ref="V9:V12"/>
    <mergeCell ref="Z9:Z12"/>
    <mergeCell ref="AP7:AP12"/>
    <mergeCell ref="AQ7:AQ12"/>
    <mergeCell ref="S10:S12"/>
    <mergeCell ref="BC6:BC12"/>
    <mergeCell ref="BD6:BD12"/>
    <mergeCell ref="H7:J7"/>
    <mergeCell ref="K7:L11"/>
    <mergeCell ref="M7:AB8"/>
    <mergeCell ref="AC7:AD8"/>
    <mergeCell ref="AE7:AE12"/>
    <mergeCell ref="AF7:AH9"/>
    <mergeCell ref="AA9:AB9"/>
    <mergeCell ref="AC9:AD9"/>
    <mergeCell ref="AN9:AN12"/>
    <mergeCell ref="AU7:AU12"/>
    <mergeCell ref="AV7:AV12"/>
    <mergeCell ref="AW7:AW12"/>
    <mergeCell ref="AX7:AY10"/>
    <mergeCell ref="H8:H12"/>
    <mergeCell ref="I8:I12"/>
    <mergeCell ref="M9:O9"/>
    <mergeCell ref="R9:R12"/>
    <mergeCell ref="T9:T12"/>
    <mergeCell ref="AC10:AC12"/>
    <mergeCell ref="AD10:AD12"/>
    <mergeCell ref="AF10:AF12"/>
    <mergeCell ref="AH10:AH12"/>
    <mergeCell ref="AS6:AY6"/>
    <mergeCell ref="AZ6:AZ12"/>
    <mergeCell ref="AI7:AJ12"/>
    <mergeCell ref="AK7:AK12"/>
    <mergeCell ref="AL7:AL12"/>
    <mergeCell ref="AN7:AO8"/>
    <mergeCell ref="AY11:AY12"/>
    <mergeCell ref="BA6:BA12"/>
    <mergeCell ref="BB6:BB12"/>
    <mergeCell ref="AX11:AX12"/>
    <mergeCell ref="A5:B5"/>
    <mergeCell ref="C5:G5"/>
    <mergeCell ref="H5:AY5"/>
    <mergeCell ref="AZ5:BA5"/>
    <mergeCell ref="BB5:BD5"/>
    <mergeCell ref="A1:B3"/>
    <mergeCell ref="C1:BA3"/>
    <mergeCell ref="BB1:BD1"/>
    <mergeCell ref="BB2:BD2"/>
    <mergeCell ref="BB3:BD3"/>
    <mergeCell ref="A4:BD4"/>
  </mergeCells>
  <conditionalFormatting sqref="J14 AR14:AR24 AR27 AR31:AR46 J31:J46">
    <cfRule type="cellIs" dxfId="47" priority="45" operator="equal">
      <formula>"Extrema"</formula>
    </cfRule>
    <cfRule type="cellIs" dxfId="46" priority="46" operator="equal">
      <formula>"Alta"</formula>
    </cfRule>
    <cfRule type="cellIs" dxfId="45" priority="47" operator="equal">
      <formula>"Moderada"</formula>
    </cfRule>
    <cfRule type="cellIs" dxfId="44" priority="48" operator="equal">
      <formula>"Baja"</formula>
    </cfRule>
  </conditionalFormatting>
  <conditionalFormatting sqref="J15">
    <cfRule type="cellIs" dxfId="43" priority="41" operator="equal">
      <formula>"Extrema"</formula>
    </cfRule>
    <cfRule type="cellIs" dxfId="42" priority="42" operator="equal">
      <formula>"Alta"</formula>
    </cfRule>
    <cfRule type="cellIs" dxfId="41" priority="43" operator="equal">
      <formula>"Moderada"</formula>
    </cfRule>
    <cfRule type="cellIs" dxfId="40" priority="44" operator="equal">
      <formula>"Baja"</formula>
    </cfRule>
  </conditionalFormatting>
  <conditionalFormatting sqref="J16">
    <cfRule type="cellIs" dxfId="39" priority="37" operator="equal">
      <formula>"Extrema"</formula>
    </cfRule>
    <cfRule type="cellIs" dxfId="38" priority="38" operator="equal">
      <formula>"Alta"</formula>
    </cfRule>
    <cfRule type="cellIs" dxfId="37" priority="39" operator="equal">
      <formula>"Moderada"</formula>
    </cfRule>
    <cfRule type="cellIs" dxfId="36" priority="40" operator="equal">
      <formula>"Baja"</formula>
    </cfRule>
  </conditionalFormatting>
  <conditionalFormatting sqref="J17">
    <cfRule type="cellIs" dxfId="35" priority="33" operator="equal">
      <formula>"Extrema"</formula>
    </cfRule>
    <cfRule type="cellIs" dxfId="34" priority="34" operator="equal">
      <formula>"Alta"</formula>
    </cfRule>
    <cfRule type="cellIs" dxfId="33" priority="35" operator="equal">
      <formula>"Moderada"</formula>
    </cfRule>
    <cfRule type="cellIs" dxfId="32" priority="36" operator="equal">
      <formula>"Baja"</formula>
    </cfRule>
  </conditionalFormatting>
  <conditionalFormatting sqref="J18">
    <cfRule type="cellIs" dxfId="31" priority="29" operator="equal">
      <formula>"Extrema"</formula>
    </cfRule>
    <cfRule type="cellIs" dxfId="30" priority="30" operator="equal">
      <formula>"Alta"</formula>
    </cfRule>
    <cfRule type="cellIs" dxfId="29" priority="31" operator="equal">
      <formula>"Moderada"</formula>
    </cfRule>
    <cfRule type="cellIs" dxfId="28" priority="32" operator="equal">
      <formula>"Baja"</formula>
    </cfRule>
  </conditionalFormatting>
  <conditionalFormatting sqref="J19">
    <cfRule type="cellIs" dxfId="27" priority="25" operator="equal">
      <formula>"Extrema"</formula>
    </cfRule>
    <cfRule type="cellIs" dxfId="26" priority="26" operator="equal">
      <formula>"Alta"</formula>
    </cfRule>
    <cfRule type="cellIs" dxfId="25" priority="27" operator="equal">
      <formula>"Moderada"</formula>
    </cfRule>
    <cfRule type="cellIs" dxfId="24" priority="28" operator="equal">
      <formula>"Baja"</formula>
    </cfRule>
  </conditionalFormatting>
  <conditionalFormatting sqref="J20">
    <cfRule type="cellIs" dxfId="23" priority="21" operator="equal">
      <formula>"Extrema"</formula>
    </cfRule>
    <cfRule type="cellIs" dxfId="22" priority="22" operator="equal">
      <formula>"Alta"</formula>
    </cfRule>
    <cfRule type="cellIs" dxfId="21" priority="23" operator="equal">
      <formula>"Moderada"</formula>
    </cfRule>
    <cfRule type="cellIs" dxfId="20" priority="24" operator="equal">
      <formula>"Baja"</formula>
    </cfRule>
  </conditionalFormatting>
  <conditionalFormatting sqref="J21">
    <cfRule type="cellIs" dxfId="19" priority="17" operator="equal">
      <formula>"Extrema"</formula>
    </cfRule>
    <cfRule type="cellIs" dxfId="18" priority="18" operator="equal">
      <formula>"Alta"</formula>
    </cfRule>
    <cfRule type="cellIs" dxfId="17" priority="19" operator="equal">
      <formula>"Moderada"</formula>
    </cfRule>
    <cfRule type="cellIs" dxfId="16" priority="20" operator="equal">
      <formula>"Baja"</formula>
    </cfRule>
  </conditionalFormatting>
  <conditionalFormatting sqref="J22">
    <cfRule type="cellIs" dxfId="15" priority="13" operator="equal">
      <formula>"Extrema"</formula>
    </cfRule>
    <cfRule type="cellIs" dxfId="14" priority="14" operator="equal">
      <formula>"Alta"</formula>
    </cfRule>
    <cfRule type="cellIs" dxfId="13" priority="15" operator="equal">
      <formula>"Moderada"</formula>
    </cfRule>
    <cfRule type="cellIs" dxfId="12" priority="16" operator="equal">
      <formula>"Baja"</formula>
    </cfRule>
  </conditionalFormatting>
  <conditionalFormatting sqref="J23:J24 J27">
    <cfRule type="cellIs" dxfId="11" priority="9" operator="equal">
      <formula>"Extrema"</formula>
    </cfRule>
    <cfRule type="cellIs" dxfId="10" priority="10" operator="equal">
      <formula>"Alta"</formula>
    </cfRule>
    <cfRule type="cellIs" dxfId="9" priority="11" operator="equal">
      <formula>"Moderada"</formula>
    </cfRule>
    <cfRule type="cellIs" dxfId="8" priority="12" operator="equal">
      <formula>"Baja"</formula>
    </cfRule>
  </conditionalFormatting>
  <conditionalFormatting sqref="J29:J30">
    <cfRule type="cellIs" dxfId="7" priority="1" operator="equal">
      <formula>"Extrema"</formula>
    </cfRule>
    <cfRule type="cellIs" dxfId="6" priority="2" operator="equal">
      <formula>"Alta"</formula>
    </cfRule>
    <cfRule type="cellIs" dxfId="5" priority="3" operator="equal">
      <formula>"Moderada"</formula>
    </cfRule>
    <cfRule type="cellIs" dxfId="4" priority="4" operator="equal">
      <formula>"Baja"</formula>
    </cfRule>
  </conditionalFormatting>
  <conditionalFormatting sqref="J28 AR28:AR30">
    <cfRule type="cellIs" dxfId="3" priority="5" operator="equal">
      <formula>"Extrema"</formula>
    </cfRule>
    <cfRule type="cellIs" dxfId="2" priority="6" operator="equal">
      <formula>"Alta"</formula>
    </cfRule>
    <cfRule type="cellIs" dxfId="1" priority="7" operator="equal">
      <formula>"Moderada"</formula>
    </cfRule>
    <cfRule type="cellIs" dxfId="0" priority="8" operator="equal">
      <formula>"Baja"</formula>
    </cfRule>
  </conditionalFormatting>
  <dataValidations count="10">
    <dataValidation type="list" allowBlank="1" showInputMessage="1" showErrorMessage="1" sqref="AG48:AG50 AC14:AC46">
      <formula1>"Siempre se ejecuta,Algunas veces,No se ejecuta"</formula1>
    </dataValidation>
    <dataValidation type="list" allowBlank="1" showInputMessage="1" showErrorMessage="1" sqref="AP48:AQ50 AL14:AL29 AL31:AL46">
      <formula1>"Directamente,Indirectamente,No disminuye"</formula1>
    </dataValidation>
    <dataValidation type="list" allowBlank="1" showInputMessage="1" showErrorMessage="1" sqref="AO48:AO50 AK14:AK29 AK31:AK46">
      <formula1>"Directamente,No disminuye"</formula1>
    </dataValidation>
    <dataValidation type="list" allowBlank="1" showInputMessage="1" showErrorMessage="1" sqref="Q48:Q50 M14:M46">
      <formula1>"Asignado,No asignado"</formula1>
    </dataValidation>
    <dataValidation type="list" allowBlank="1" showInputMessage="1" showErrorMessage="1" sqref="S48:S50 O14:O46">
      <formula1>"Adecuado,Inadecuado"</formula1>
    </dataValidation>
    <dataValidation type="list" allowBlank="1" showInputMessage="1" showErrorMessage="1" sqref="U48:U50 Q14:Q46">
      <formula1>"Oportuna,Inoportuna"</formula1>
    </dataValidation>
    <dataValidation type="list" allowBlank="1" showInputMessage="1" showErrorMessage="1" sqref="W48:W50 S14:S46">
      <formula1>"Prevenir,Detectar,No es un control"</formula1>
    </dataValidation>
    <dataValidation type="list" allowBlank="1" showInputMessage="1" showErrorMessage="1" sqref="Y48:Y50 U14:U46">
      <formula1>"Confiable,No confiable"</formula1>
    </dataValidation>
    <dataValidation type="list" allowBlank="1" showInputMessage="1" showErrorMessage="1" sqref="AA48:AA50 W14:W46">
      <formula1>"Se investigan y resuelven oportunamente,No se investigan y no se resuelven oportunamente"</formula1>
    </dataValidation>
    <dataValidation type="list" allowBlank="1" showInputMessage="1" showErrorMessage="1" sqref="AC48:AC50 Y14:Y46">
      <formula1>"Completa,Incompleta,No existe"</formula1>
    </dataValidation>
  </dataValidations>
  <printOptions horizontalCentered="1" verticalCentered="1"/>
  <pageMargins left="0.31496062992125984" right="0.31496062992125984" top="0.74803149606299213" bottom="0.74803149606299213" header="0.31496062992125984" footer="0.31496062992125984"/>
  <pageSetup scale="24" orientation="landscape" horizontalDpi="4294967295" verticalDpi="4294967295" r:id="rId1"/>
  <rowBreaks count="1" manualBreakCount="1">
    <brk id="40" max="55" man="1"/>
  </rowBreaks>
  <colBreaks count="1" manualBreakCount="1">
    <brk id="5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43" r:id="rId4" name="Button 19">
              <controlPr defaultSize="0" print="0" autoFill="0" autoPict="0" macro="[0]!controles_Haga_clic_en">
                <anchor moveWithCells="1" sizeWithCells="1">
                  <from>
                    <xdr:col>10</xdr:col>
                    <xdr:colOff>323850</xdr:colOff>
                    <xdr:row>8</xdr:row>
                    <xdr:rowOff>142875</xdr:rowOff>
                  </from>
                  <to>
                    <xdr:col>11</xdr:col>
                    <xdr:colOff>1390650</xdr:colOff>
                    <xdr:row>9</xdr:row>
                    <xdr:rowOff>219075</xdr:rowOff>
                  </to>
                </anchor>
              </controlPr>
            </control>
          </mc:Choice>
        </mc:AlternateContent>
        <mc:AlternateContent xmlns:mc="http://schemas.openxmlformats.org/markup-compatibility/2006">
          <mc:Choice Requires="x14">
            <control shapeId="1044" r:id="rId5" name="Button 20">
              <controlPr defaultSize="0" print="0" autoFill="0" autoPict="0" macro="[0]!Causas_Haga_clic_en">
                <anchor moveWithCells="1" sizeWithCells="1">
                  <from>
                    <xdr:col>5</xdr:col>
                    <xdr:colOff>285750</xdr:colOff>
                    <xdr:row>10</xdr:row>
                    <xdr:rowOff>123825</xdr:rowOff>
                  </from>
                  <to>
                    <xdr:col>5</xdr:col>
                    <xdr:colOff>1552575</xdr:colOff>
                    <xdr:row>11</xdr:row>
                    <xdr:rowOff>85725</xdr:rowOff>
                  </to>
                </anchor>
              </controlPr>
            </control>
          </mc:Choice>
        </mc:AlternateContent>
        <mc:AlternateContent xmlns:mc="http://schemas.openxmlformats.org/markup-compatibility/2006">
          <mc:Choice Requires="x14">
            <control shapeId="1045" r:id="rId6" name="Button 21">
              <controlPr defaultSize="0" print="0" autoFill="0" autoPict="0" macro="[0]!EliminarCausa_Haga_clic_en">
                <anchor moveWithCells="1" sizeWithCells="1">
                  <from>
                    <xdr:col>5</xdr:col>
                    <xdr:colOff>285750</xdr:colOff>
                    <xdr:row>11</xdr:row>
                    <xdr:rowOff>142875</xdr:rowOff>
                  </from>
                  <to>
                    <xdr:col>5</xdr:col>
                    <xdr:colOff>1533525</xdr:colOff>
                    <xdr:row>11</xdr:row>
                    <xdr:rowOff>361950</xdr:rowOff>
                  </to>
                </anchor>
              </controlPr>
            </control>
          </mc:Choice>
        </mc:AlternateContent>
        <mc:AlternateContent xmlns:mc="http://schemas.openxmlformats.org/markup-compatibility/2006">
          <mc:Choice Requires="x14">
            <control shapeId="1046" r:id="rId7" name="Button 22">
              <controlPr defaultSize="0" print="0" autoFill="0" autoPict="0" macro="[3]!EliminarCausa_Haga_clic_en">
                <anchor moveWithCells="1" sizeWithCells="1">
                  <from>
                    <xdr:col>5</xdr:col>
                    <xdr:colOff>285750</xdr:colOff>
                    <xdr:row>39</xdr:row>
                    <xdr:rowOff>142875</xdr:rowOff>
                  </from>
                  <to>
                    <xdr:col>5</xdr:col>
                    <xdr:colOff>1533525</xdr:colOff>
                    <xdr:row>39</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0">
        <x14:dataValidation type="list" allowBlank="1" showInputMessage="1" showErrorMessage="1">
          <x14:formula1>
            <xm:f>[1]PARAMETROS!#REF!</xm:f>
          </x14:formula1>
          <xm:sqref>AS27 AS31:AS39 AS41 AS14:AS24 AS43:AS46</xm:sqref>
        </x14:dataValidation>
        <x14:dataValidation type="list" allowBlank="1" showInputMessage="1" showErrorMessage="1">
          <x14:formula1>
            <xm:f>[1]PARAMETROS!#REF!</xm:f>
          </x14:formula1>
          <xm:sqref>K25:K26 K40 K42</xm:sqref>
        </x14:dataValidation>
        <x14:dataValidation type="list" allowBlank="1" showInputMessage="1" showErrorMessage="1">
          <x14:formula1>
            <xm:f>[1]PARAMETROS!#REF!</xm:f>
          </x14:formula1>
          <xm:sqref>E27 E31:E39 E41 E14:E24 E43:E46</xm:sqref>
        </x14:dataValidation>
        <x14:dataValidation type="list" allowBlank="1" showInputMessage="1" showErrorMessage="1">
          <x14:formula1>
            <xm:f>[1]PARAMETROS!#REF!</xm:f>
          </x14:formula1>
          <xm:sqref>A27 A31:A39 A41 A14:A24 A43:A46</xm:sqref>
        </x14:dataValidation>
        <x14:dataValidation type="list" allowBlank="1" showInputMessage="1" showErrorMessage="1">
          <x14:formula1>
            <xm:f>[1]PARAMETROS!#REF!</xm:f>
          </x14:formula1>
          <xm:sqref>B27 B31:B39 B41 B14:B24 B43:B46</xm:sqref>
        </x14:dataValidation>
        <x14:dataValidation type="list" allowBlank="1" showInputMessage="1" showErrorMessage="1">
          <x14:formula1>
            <xm:f>[1]PARAMETROS!#REF!</xm:f>
          </x14:formula1>
          <xm:sqref>C27 C31:C39 C41 C14:C24 C43:C46</xm:sqref>
        </x14:dataValidation>
        <x14:dataValidation type="list" allowBlank="1" showInputMessage="1" showErrorMessage="1">
          <x14:formula1>
            <xm:f>[1]PARAMETROS!#REF!</xm:f>
          </x14:formula1>
          <xm:sqref>H27:I27 H31:I39 H41:I41 H14:I24 H43:I46</xm:sqref>
        </x14:dataValidation>
        <x14:dataValidation type="list" allowBlank="1" showInputMessage="1">
          <x14:formula1>
            <xm:f>[1]PARAMETROS!#REF!</xm:f>
          </x14:formula1>
          <xm:sqref>K27 K31:K39 K41 K14:K24 K43:K46</xm:sqref>
        </x14:dataValidation>
        <x14:dataValidation type="list" allowBlank="1" showInputMessage="1">
          <x14:formula1>
            <xm:f>[2]PARAMETROS!#REF!</xm:f>
          </x14:formula1>
          <xm:sqref>K28:K29</xm:sqref>
        </x14:dataValidation>
        <x14:dataValidation type="list" allowBlank="1" showInputMessage="1" showErrorMessage="1">
          <x14:formula1>
            <xm:f>[2]PARAMETROS!#REF!</xm:f>
          </x14:formula1>
          <xm:sqref>H28:I29 AS28:AS29 K30 E28:E29 A28:C29 C30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 Riesgos Corrupción</vt:lpstr>
      <vt:lpstr>'1. Riesgos Corrupción'!Área_de_impresión</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hdov1</dc:creator>
  <cp:lastModifiedBy>Jenny Paola Fajardo Castro</cp:lastModifiedBy>
  <dcterms:created xsi:type="dcterms:W3CDTF">2021-08-26T16:01:08Z</dcterms:created>
  <dcterms:modified xsi:type="dcterms:W3CDTF">2021-12-27T14:00:33Z</dcterms:modified>
</cp:coreProperties>
</file>